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acu\Desktop\"/>
    </mc:Choice>
  </mc:AlternateContent>
  <bookViews>
    <workbookView xWindow="0" yWindow="0" windowWidth="19200" windowHeight="11295" tabRatio="860" firstSheet="1" activeTab="1"/>
  </bookViews>
  <sheets>
    <sheet name="Collateral Values main" sheetId="1" state="hidden" r:id="rId1"/>
    <sheet name="PRM_VIOP_v2" sheetId="25" r:id="rId2"/>
    <sheet name="PRM_VIOP_GF_v2" sheetId="29" r:id="rId3"/>
    <sheet name="HAİRCUT" sheetId="34" state="hidden" r:id="rId4"/>
    <sheet name="GRUP-ALT GRUP LİMİT" sheetId="35" state="hidden"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1" i="25" l="1"/>
  <c r="D98" i="25"/>
  <c r="D95" i="25"/>
  <c r="D90" i="25"/>
  <c r="D83" i="25"/>
  <c r="D79" i="25"/>
  <c r="D43" i="25"/>
  <c r="D26" i="25"/>
  <c r="D10" i="25"/>
  <c r="D79" i="29"/>
  <c r="E94" i="29" l="1"/>
  <c r="E93" i="29"/>
  <c r="E92" i="29"/>
  <c r="E91" i="29"/>
  <c r="E89" i="29"/>
  <c r="E88" i="29"/>
  <c r="E87" i="29"/>
  <c r="F87" i="29" s="1"/>
  <c r="E86" i="29"/>
  <c r="F86" i="29" s="1"/>
  <c r="E85" i="29"/>
  <c r="E84" i="29"/>
  <c r="A93" i="25"/>
  <c r="E94" i="25" s="1"/>
  <c r="A91" i="25"/>
  <c r="E92" i="25" s="1"/>
  <c r="E89" i="25"/>
  <c r="E88" i="25"/>
  <c r="E87" i="25"/>
  <c r="E86" i="25"/>
  <c r="M101" i="29"/>
  <c r="AC16" i="29" s="1"/>
  <c r="L101" i="29"/>
  <c r="D101" i="29"/>
  <c r="W16" i="29" s="1"/>
  <c r="M100" i="29"/>
  <c r="L100" i="29"/>
  <c r="E100" i="29"/>
  <c r="F100" i="29" s="1"/>
  <c r="M99" i="29"/>
  <c r="L99" i="29"/>
  <c r="E99" i="29"/>
  <c r="F99" i="29" s="1"/>
  <c r="M98" i="29"/>
  <c r="L98" i="29"/>
  <c r="AB15" i="29" s="1"/>
  <c r="D98" i="29"/>
  <c r="W15" i="29" s="1"/>
  <c r="M97" i="29"/>
  <c r="L97" i="29"/>
  <c r="E97" i="29"/>
  <c r="F97" i="29" s="1"/>
  <c r="M96" i="29"/>
  <c r="L96" i="29"/>
  <c r="E96" i="29"/>
  <c r="F96" i="29" s="1"/>
  <c r="M95" i="29"/>
  <c r="AC14" i="29" s="1"/>
  <c r="L95" i="29"/>
  <c r="AB14" i="29" s="1"/>
  <c r="K95" i="29"/>
  <c r="K98" i="29" s="1"/>
  <c r="K101" i="29" s="1"/>
  <c r="D95" i="29"/>
  <c r="M94" i="29"/>
  <c r="L94" i="29"/>
  <c r="F94" i="29"/>
  <c r="M93" i="29"/>
  <c r="L93" i="29"/>
  <c r="F93" i="29"/>
  <c r="M92" i="29"/>
  <c r="L92" i="29"/>
  <c r="F92" i="29"/>
  <c r="M91" i="29"/>
  <c r="L91" i="29"/>
  <c r="F91" i="29"/>
  <c r="M90" i="29"/>
  <c r="AC13" i="29" s="1"/>
  <c r="L90" i="29"/>
  <c r="AB13" i="29" s="1"/>
  <c r="K90" i="29"/>
  <c r="D90" i="29"/>
  <c r="W13" i="29" s="1"/>
  <c r="M89" i="29"/>
  <c r="L89" i="29"/>
  <c r="F89" i="29"/>
  <c r="M88" i="29"/>
  <c r="L88" i="29"/>
  <c r="F88" i="29"/>
  <c r="M87" i="29"/>
  <c r="L87" i="29"/>
  <c r="M86" i="29"/>
  <c r="L86" i="29"/>
  <c r="M85" i="29"/>
  <c r="L85" i="29"/>
  <c r="F85" i="29"/>
  <c r="M84" i="29"/>
  <c r="L84" i="29"/>
  <c r="F84" i="29"/>
  <c r="M83" i="29"/>
  <c r="AC12" i="29" s="1"/>
  <c r="L83" i="29"/>
  <c r="AB12" i="29" s="1"/>
  <c r="K83" i="29"/>
  <c r="D83" i="29"/>
  <c r="W12" i="29" s="1"/>
  <c r="M82" i="29"/>
  <c r="L82" i="29"/>
  <c r="E82" i="29"/>
  <c r="F82" i="29" s="1"/>
  <c r="M81" i="29"/>
  <c r="L81" i="29"/>
  <c r="E81" i="29"/>
  <c r="F81" i="29" s="1"/>
  <c r="M80" i="29"/>
  <c r="L80" i="29"/>
  <c r="E80" i="29"/>
  <c r="F80" i="29" s="1"/>
  <c r="L79" i="29"/>
  <c r="AB11" i="29" s="1"/>
  <c r="A76" i="29"/>
  <c r="E76" i="29" s="1"/>
  <c r="F76" i="29" s="1"/>
  <c r="A73" i="29"/>
  <c r="E73" i="29" s="1"/>
  <c r="F73" i="29" s="1"/>
  <c r="A70" i="29"/>
  <c r="E71" i="29" s="1"/>
  <c r="F71" i="29" s="1"/>
  <c r="M69" i="29"/>
  <c r="AC10" i="29" s="1"/>
  <c r="L69" i="29"/>
  <c r="AB10" i="29" s="1"/>
  <c r="K69" i="29"/>
  <c r="M68" i="29"/>
  <c r="L68" i="29"/>
  <c r="E68" i="29"/>
  <c r="D68" i="29"/>
  <c r="M67" i="29"/>
  <c r="L67" i="29"/>
  <c r="E67" i="29"/>
  <c r="D67" i="29"/>
  <c r="M66" i="29"/>
  <c r="L66" i="29"/>
  <c r="E66" i="29"/>
  <c r="D66" i="29"/>
  <c r="M65" i="29"/>
  <c r="L65" i="29"/>
  <c r="E65" i="29"/>
  <c r="D65" i="29"/>
  <c r="M64" i="29"/>
  <c r="L64" i="29"/>
  <c r="E64" i="29"/>
  <c r="D64" i="29"/>
  <c r="AA63" i="29"/>
  <c r="M63" i="29"/>
  <c r="L63" i="29"/>
  <c r="E63" i="29"/>
  <c r="D63" i="29"/>
  <c r="M62" i="29"/>
  <c r="L62" i="29"/>
  <c r="E62" i="29"/>
  <c r="D62" i="29"/>
  <c r="M61" i="29"/>
  <c r="L61" i="29"/>
  <c r="E61" i="29"/>
  <c r="D61" i="29"/>
  <c r="M60" i="29"/>
  <c r="L60" i="29"/>
  <c r="E60" i="29"/>
  <c r="D60" i="29"/>
  <c r="M59" i="29"/>
  <c r="L59" i="29"/>
  <c r="E59" i="29"/>
  <c r="D59" i="29"/>
  <c r="M58" i="29"/>
  <c r="L58" i="29"/>
  <c r="E58" i="29"/>
  <c r="D58" i="29"/>
  <c r="M57" i="29"/>
  <c r="L57" i="29"/>
  <c r="E57" i="29"/>
  <c r="D57" i="29"/>
  <c r="M56" i="29"/>
  <c r="L56" i="29"/>
  <c r="AB9" i="29" s="1"/>
  <c r="M55" i="29"/>
  <c r="L55" i="29"/>
  <c r="E55" i="29"/>
  <c r="D55" i="29"/>
  <c r="M54" i="29"/>
  <c r="L54" i="29"/>
  <c r="E54" i="29"/>
  <c r="D54" i="29"/>
  <c r="M53" i="29"/>
  <c r="L53" i="29"/>
  <c r="E53" i="29"/>
  <c r="D53" i="29"/>
  <c r="M52" i="29"/>
  <c r="L52" i="29"/>
  <c r="E52" i="29"/>
  <c r="D52" i="29"/>
  <c r="M51" i="29"/>
  <c r="L51" i="29"/>
  <c r="E51" i="29"/>
  <c r="D51" i="29"/>
  <c r="M50" i="29"/>
  <c r="L50" i="29"/>
  <c r="E50" i="29"/>
  <c r="D50" i="29"/>
  <c r="M49" i="29"/>
  <c r="L49" i="29"/>
  <c r="E49" i="29"/>
  <c r="D49" i="29"/>
  <c r="M48" i="29"/>
  <c r="L48" i="29"/>
  <c r="E48" i="29"/>
  <c r="D48" i="29"/>
  <c r="M47" i="29"/>
  <c r="L47" i="29"/>
  <c r="E47" i="29"/>
  <c r="D47" i="29"/>
  <c r="M46" i="29"/>
  <c r="L46" i="29"/>
  <c r="E46" i="29"/>
  <c r="D46" i="29"/>
  <c r="M45" i="29"/>
  <c r="L45" i="29"/>
  <c r="E45" i="29"/>
  <c r="D45" i="29"/>
  <c r="M44" i="29"/>
  <c r="L44" i="29"/>
  <c r="E44" i="29"/>
  <c r="D44" i="29"/>
  <c r="M43" i="29"/>
  <c r="AC8" i="29" s="1"/>
  <c r="L43" i="29"/>
  <c r="AB8" i="29" s="1"/>
  <c r="D43" i="29"/>
  <c r="W8" i="29" s="1"/>
  <c r="M42" i="29"/>
  <c r="L42" i="29"/>
  <c r="E42" i="29"/>
  <c r="F42" i="29" s="1"/>
  <c r="M41" i="29"/>
  <c r="L41" i="29"/>
  <c r="E41" i="29"/>
  <c r="F41" i="29" s="1"/>
  <c r="M40" i="29"/>
  <c r="L40" i="29"/>
  <c r="E40" i="29"/>
  <c r="F40" i="29" s="1"/>
  <c r="M39" i="29"/>
  <c r="L39" i="29"/>
  <c r="E39" i="29"/>
  <c r="F39" i="29" s="1"/>
  <c r="M38" i="29"/>
  <c r="L38" i="29"/>
  <c r="E38" i="29"/>
  <c r="F38" i="29" s="1"/>
  <c r="M37" i="29"/>
  <c r="L37" i="29"/>
  <c r="E37" i="29"/>
  <c r="F37" i="29" s="1"/>
  <c r="M36" i="29"/>
  <c r="AC7" i="29" s="1"/>
  <c r="L36" i="29"/>
  <c r="AB7" i="29" s="1"/>
  <c r="M35" i="29"/>
  <c r="L35" i="29"/>
  <c r="E35" i="29"/>
  <c r="D35" i="29"/>
  <c r="M34" i="29"/>
  <c r="L34" i="29"/>
  <c r="E34" i="29"/>
  <c r="D34" i="29"/>
  <c r="M33" i="29"/>
  <c r="L33" i="29"/>
  <c r="E33" i="29"/>
  <c r="D33" i="29"/>
  <c r="M32" i="29"/>
  <c r="L32" i="29"/>
  <c r="E32" i="29"/>
  <c r="D32" i="29"/>
  <c r="M31" i="29"/>
  <c r="L31" i="29"/>
  <c r="E31" i="29"/>
  <c r="D31" i="29"/>
  <c r="M30" i="29"/>
  <c r="L30" i="29"/>
  <c r="E30" i="29"/>
  <c r="D30" i="29"/>
  <c r="M29" i="29"/>
  <c r="L29" i="29"/>
  <c r="E29" i="29"/>
  <c r="D29" i="29"/>
  <c r="M28" i="29"/>
  <c r="L28" i="29"/>
  <c r="E28" i="29"/>
  <c r="D28" i="29"/>
  <c r="M27" i="29"/>
  <c r="L27" i="29"/>
  <c r="E27" i="29"/>
  <c r="D27" i="29"/>
  <c r="D36" i="29" s="1"/>
  <c r="W7" i="29" s="1"/>
  <c r="M26" i="29"/>
  <c r="AC6" i="29" s="1"/>
  <c r="L26" i="29"/>
  <c r="AB6" i="29" s="1"/>
  <c r="D26" i="29"/>
  <c r="M25" i="29"/>
  <c r="L25" i="29"/>
  <c r="E25" i="29"/>
  <c r="F25" i="29" s="1"/>
  <c r="M24" i="29"/>
  <c r="L24" i="29"/>
  <c r="E24" i="29"/>
  <c r="F24" i="29" s="1"/>
  <c r="M23" i="29"/>
  <c r="L23" i="29"/>
  <c r="E23" i="29"/>
  <c r="F23" i="29" s="1"/>
  <c r="M22" i="29"/>
  <c r="L22" i="29"/>
  <c r="E22" i="29"/>
  <c r="F22" i="29" s="1"/>
  <c r="M21" i="29"/>
  <c r="L21" i="29"/>
  <c r="E21" i="29"/>
  <c r="F21" i="29" s="1"/>
  <c r="M20" i="29"/>
  <c r="L20" i="29"/>
  <c r="E20" i="29"/>
  <c r="F20" i="29" s="1"/>
  <c r="M19" i="29"/>
  <c r="L19" i="29"/>
  <c r="E19" i="29"/>
  <c r="F19" i="29" s="1"/>
  <c r="M18" i="29"/>
  <c r="L18" i="29"/>
  <c r="E18" i="29"/>
  <c r="F18" i="29" s="1"/>
  <c r="M17" i="29"/>
  <c r="L17" i="29"/>
  <c r="E17" i="29"/>
  <c r="F17" i="29" s="1"/>
  <c r="AB16" i="29"/>
  <c r="X16" i="29"/>
  <c r="V16" i="29"/>
  <c r="U16" i="29"/>
  <c r="M16" i="29"/>
  <c r="L16" i="29"/>
  <c r="K16" i="29"/>
  <c r="E16" i="29"/>
  <c r="F16" i="29" s="1"/>
  <c r="AC15" i="29"/>
  <c r="X15" i="29"/>
  <c r="V15" i="29"/>
  <c r="U15" i="29"/>
  <c r="M15" i="29"/>
  <c r="L15" i="29"/>
  <c r="E15" i="29"/>
  <c r="F15" i="29" s="1"/>
  <c r="X14" i="29"/>
  <c r="W14" i="29"/>
  <c r="V14" i="29"/>
  <c r="M14" i="29"/>
  <c r="L14" i="29"/>
  <c r="E14" i="29"/>
  <c r="F14" i="29" s="1"/>
  <c r="X13" i="29"/>
  <c r="V13" i="29"/>
  <c r="M13" i="29"/>
  <c r="L13" i="29"/>
  <c r="E13" i="29"/>
  <c r="F13" i="29" s="1"/>
  <c r="X12" i="29"/>
  <c r="V12" i="29"/>
  <c r="U12" i="29"/>
  <c r="M12" i="29"/>
  <c r="L12" i="29"/>
  <c r="E12" i="29"/>
  <c r="F12" i="29" s="1"/>
  <c r="X11" i="29"/>
  <c r="W11" i="29"/>
  <c r="V11" i="29"/>
  <c r="U11" i="29"/>
  <c r="M11" i="29"/>
  <c r="L11" i="29"/>
  <c r="E11" i="29"/>
  <c r="F11" i="29" s="1"/>
  <c r="X10" i="29"/>
  <c r="V10" i="29"/>
  <c r="M10" i="29"/>
  <c r="AC5" i="29" s="1"/>
  <c r="L10" i="29"/>
  <c r="AB5" i="29" s="1"/>
  <c r="D10" i="29"/>
  <c r="W5" i="29" s="1"/>
  <c r="AC9" i="29"/>
  <c r="X9" i="29"/>
  <c r="V9" i="29"/>
  <c r="M9" i="29"/>
  <c r="L9" i="29"/>
  <c r="E9" i="29"/>
  <c r="F9" i="29" s="1"/>
  <c r="X8" i="29"/>
  <c r="V8" i="29"/>
  <c r="U8" i="29"/>
  <c r="M8" i="29"/>
  <c r="L8" i="29"/>
  <c r="E8" i="29"/>
  <c r="F8" i="29" s="1"/>
  <c r="X7" i="29"/>
  <c r="V7" i="29"/>
  <c r="U7" i="29"/>
  <c r="M7" i="29"/>
  <c r="L7" i="29"/>
  <c r="E7" i="29"/>
  <c r="F7" i="29" s="1"/>
  <c r="X6" i="29"/>
  <c r="W6" i="29"/>
  <c r="V6" i="29"/>
  <c r="U6" i="29"/>
  <c r="M6" i="29"/>
  <c r="L6" i="29"/>
  <c r="E6" i="29"/>
  <c r="F6" i="29" s="1"/>
  <c r="X5" i="29"/>
  <c r="V5" i="29"/>
  <c r="U5" i="29"/>
  <c r="M5" i="29"/>
  <c r="L5" i="29"/>
  <c r="E5" i="29"/>
  <c r="F5" i="29" s="1"/>
  <c r="F47" i="29" l="1"/>
  <c r="E91" i="25"/>
  <c r="F45" i="29"/>
  <c r="F53" i="29"/>
  <c r="F49" i="29"/>
  <c r="D56" i="29"/>
  <c r="W9" i="29" s="1"/>
  <c r="F46" i="29"/>
  <c r="F48" i="29"/>
  <c r="F50" i="29"/>
  <c r="F52" i="29"/>
  <c r="F54" i="29"/>
  <c r="L76" i="29"/>
  <c r="F51" i="29"/>
  <c r="M77" i="29"/>
  <c r="F55" i="29"/>
  <c r="E93" i="25"/>
  <c r="F31" i="29"/>
  <c r="F58" i="29"/>
  <c r="F27" i="29"/>
  <c r="F35" i="29"/>
  <c r="F60" i="29"/>
  <c r="F28" i="29"/>
  <c r="F34" i="29"/>
  <c r="D69" i="29"/>
  <c r="W10" i="29" s="1"/>
  <c r="F33" i="29"/>
  <c r="F30" i="29"/>
  <c r="F59" i="29"/>
  <c r="F29" i="29"/>
  <c r="F62" i="29"/>
  <c r="F32" i="29"/>
  <c r="F57" i="29"/>
  <c r="F61" i="29"/>
  <c r="F63" i="29"/>
  <c r="L78" i="29"/>
  <c r="F10" i="29"/>
  <c r="Y5" i="29" s="1"/>
  <c r="F43" i="29"/>
  <c r="Y8" i="29" s="1"/>
  <c r="F67" i="29"/>
  <c r="F101" i="29"/>
  <c r="Y16" i="29" s="1"/>
  <c r="F90" i="29"/>
  <c r="Y13" i="29" s="1"/>
  <c r="F26" i="29"/>
  <c r="Y6" i="29" s="1"/>
  <c r="F44" i="29"/>
  <c r="F64" i="29"/>
  <c r="F66" i="29"/>
  <c r="F68" i="29"/>
  <c r="E72" i="29"/>
  <c r="F72" i="29" s="1"/>
  <c r="M70" i="29"/>
  <c r="M71" i="29"/>
  <c r="L70" i="29"/>
  <c r="M72" i="29"/>
  <c r="L71" i="29"/>
  <c r="L72" i="29"/>
  <c r="M79" i="29"/>
  <c r="AC11" i="29" s="1"/>
  <c r="E70" i="29"/>
  <c r="F70" i="29" s="1"/>
  <c r="F98" i="29"/>
  <c r="Y15" i="29" s="1"/>
  <c r="F83" i="29"/>
  <c r="Y12" i="29" s="1"/>
  <c r="F95" i="29"/>
  <c r="Y14" i="29" s="1"/>
  <c r="F65" i="29"/>
  <c r="L77" i="29"/>
  <c r="M78" i="29"/>
  <c r="L75" i="29"/>
  <c r="L74" i="29"/>
  <c r="M75" i="29"/>
  <c r="M76" i="29"/>
  <c r="E78" i="29"/>
  <c r="F78" i="29" s="1"/>
  <c r="L73" i="29"/>
  <c r="M74" i="29"/>
  <c r="E77" i="29"/>
  <c r="F77" i="29" s="1"/>
  <c r="M73" i="29"/>
  <c r="E75" i="29"/>
  <c r="F75" i="29" s="1"/>
  <c r="E74" i="29"/>
  <c r="F74" i="29" s="1"/>
  <c r="F36" i="29" l="1"/>
  <c r="Y7" i="29" s="1"/>
  <c r="F69" i="29"/>
  <c r="Y10" i="29" s="1"/>
  <c r="F79" i="29"/>
  <c r="Y11" i="29" s="1"/>
  <c r="F56" i="29"/>
  <c r="Y9" i="29" s="1"/>
  <c r="Y17" i="29" l="1"/>
  <c r="F103" i="29"/>
  <c r="G101" i="29" l="1"/>
  <c r="G10" i="29"/>
  <c r="G90" i="29"/>
  <c r="G79" i="29"/>
  <c r="G95" i="29"/>
  <c r="G83" i="29"/>
  <c r="G69" i="29"/>
  <c r="F2" i="29"/>
  <c r="G98" i="29"/>
  <c r="G26" i="29"/>
  <c r="G43" i="29"/>
  <c r="G56" i="29"/>
  <c r="G36" i="29"/>
  <c r="H69" i="29" l="1"/>
  <c r="Z10" i="29"/>
  <c r="H83" i="29"/>
  <c r="Z12" i="29"/>
  <c r="Z14" i="29"/>
  <c r="H95" i="29"/>
  <c r="Z15" i="29"/>
  <c r="H98" i="29"/>
  <c r="Z7" i="29"/>
  <c r="H36" i="29"/>
  <c r="H90" i="29"/>
  <c r="Z13" i="29"/>
  <c r="H101" i="29"/>
  <c r="Z16" i="29"/>
  <c r="H56" i="29"/>
  <c r="Z9" i="29"/>
  <c r="H79" i="29"/>
  <c r="Z11" i="29"/>
  <c r="H43" i="29"/>
  <c r="Z8" i="29"/>
  <c r="H26" i="29"/>
  <c r="Z6" i="29"/>
  <c r="G103" i="29"/>
  <c r="G2" i="29" s="1"/>
  <c r="H10" i="29"/>
  <c r="Z5" i="29"/>
  <c r="I8" i="29" l="1"/>
  <c r="G5" i="29"/>
  <c r="J5" i="29" s="1"/>
  <c r="G8" i="29"/>
  <c r="J8" i="29" s="1"/>
  <c r="I7" i="29"/>
  <c r="I9" i="29"/>
  <c r="I5" i="29"/>
  <c r="G9" i="29"/>
  <c r="J9" i="29" s="1"/>
  <c r="G6" i="29"/>
  <c r="J6" i="29" s="1"/>
  <c r="G7" i="29"/>
  <c r="J7" i="29" s="1"/>
  <c r="I6" i="29"/>
  <c r="I96" i="29"/>
  <c r="I97" i="29"/>
  <c r="G96" i="29"/>
  <c r="J96" i="29" s="1"/>
  <c r="G97" i="29"/>
  <c r="J97" i="29" s="1"/>
  <c r="G62" i="29"/>
  <c r="J62" i="29" s="1"/>
  <c r="I58" i="29"/>
  <c r="G67" i="29"/>
  <c r="J67" i="29" s="1"/>
  <c r="G60" i="29"/>
  <c r="J60" i="29" s="1"/>
  <c r="G58" i="29"/>
  <c r="J58" i="29" s="1"/>
  <c r="G59" i="29"/>
  <c r="J59" i="29" s="1"/>
  <c r="I61" i="29"/>
  <c r="G63" i="29"/>
  <c r="J63" i="29" s="1"/>
  <c r="I59" i="29"/>
  <c r="G61" i="29"/>
  <c r="J61" i="29" s="1"/>
  <c r="I63" i="29"/>
  <c r="I57" i="29"/>
  <c r="G57" i="29"/>
  <c r="J57" i="29" s="1"/>
  <c r="I62" i="29"/>
  <c r="I67" i="29"/>
  <c r="I60" i="29"/>
  <c r="G65" i="29"/>
  <c r="J65" i="29" s="1"/>
  <c r="I68" i="29"/>
  <c r="G66" i="29"/>
  <c r="J66" i="29" s="1"/>
  <c r="I64" i="29"/>
  <c r="G68" i="29"/>
  <c r="J68" i="29" s="1"/>
  <c r="G64" i="29"/>
  <c r="J64" i="29" s="1"/>
  <c r="I65" i="29"/>
  <c r="I66" i="29"/>
  <c r="G71" i="29"/>
  <c r="J71" i="29" s="1"/>
  <c r="I73" i="29"/>
  <c r="G73" i="29"/>
  <c r="J73" i="29" s="1"/>
  <c r="G76" i="29"/>
  <c r="J76" i="29" s="1"/>
  <c r="I76" i="29"/>
  <c r="I71" i="29"/>
  <c r="G77" i="29"/>
  <c r="J77" i="29" s="1"/>
  <c r="I70" i="29"/>
  <c r="I78" i="29"/>
  <c r="G70" i="29"/>
  <c r="J70" i="29" s="1"/>
  <c r="I75" i="29"/>
  <c r="G72" i="29"/>
  <c r="J72" i="29" s="1"/>
  <c r="G78" i="29"/>
  <c r="J78" i="29" s="1"/>
  <c r="I74" i="29"/>
  <c r="G74" i="29"/>
  <c r="J74" i="29" s="1"/>
  <c r="G75" i="29"/>
  <c r="J75" i="29" s="1"/>
  <c r="I72" i="29"/>
  <c r="I77" i="29"/>
  <c r="G100" i="29"/>
  <c r="J100" i="29" s="1"/>
  <c r="I99" i="29"/>
  <c r="I100" i="29"/>
  <c r="G99" i="29"/>
  <c r="J99" i="29" s="1"/>
  <c r="I34" i="29"/>
  <c r="I35" i="29"/>
  <c r="G34" i="29"/>
  <c r="J34" i="29" s="1"/>
  <c r="I27" i="29"/>
  <c r="G35" i="29"/>
  <c r="J35" i="29" s="1"/>
  <c r="G27" i="29"/>
  <c r="J27" i="29" s="1"/>
  <c r="G29" i="29"/>
  <c r="J29" i="29" s="1"/>
  <c r="G31" i="29"/>
  <c r="J31" i="29" s="1"/>
  <c r="G33" i="29"/>
  <c r="J33" i="29" s="1"/>
  <c r="I30" i="29"/>
  <c r="G28" i="29"/>
  <c r="J28" i="29" s="1"/>
  <c r="G32" i="29"/>
  <c r="J32" i="29" s="1"/>
  <c r="G30" i="29"/>
  <c r="J30" i="29" s="1"/>
  <c r="I32" i="29"/>
  <c r="I33" i="29"/>
  <c r="I28" i="29"/>
  <c r="I29" i="29"/>
  <c r="I31" i="29"/>
  <c r="G19" i="29"/>
  <c r="J19" i="29" s="1"/>
  <c r="G13" i="29"/>
  <c r="J13" i="29" s="1"/>
  <c r="G12" i="29"/>
  <c r="J12" i="29" s="1"/>
  <c r="G11" i="29"/>
  <c r="J11" i="29" s="1"/>
  <c r="G18" i="29"/>
  <c r="J18" i="29" s="1"/>
  <c r="I19" i="29"/>
  <c r="I11" i="29"/>
  <c r="I13" i="29"/>
  <c r="I18" i="29"/>
  <c r="I12" i="29"/>
  <c r="G14" i="29"/>
  <c r="J14" i="29" s="1"/>
  <c r="I22" i="29"/>
  <c r="G25" i="29"/>
  <c r="J25" i="29" s="1"/>
  <c r="G22" i="29"/>
  <c r="J22" i="29" s="1"/>
  <c r="I24" i="29"/>
  <c r="I25" i="29"/>
  <c r="G24" i="29"/>
  <c r="J24" i="29" s="1"/>
  <c r="I17" i="29"/>
  <c r="G15" i="29"/>
  <c r="J15" i="29" s="1"/>
  <c r="G17" i="29"/>
  <c r="J17" i="29" s="1"/>
  <c r="G16" i="29"/>
  <c r="J16" i="29" s="1"/>
  <c r="I20" i="29"/>
  <c r="I16" i="29"/>
  <c r="I21" i="29"/>
  <c r="I15" i="29"/>
  <c r="G21" i="29"/>
  <c r="J21" i="29" s="1"/>
  <c r="I14" i="29"/>
  <c r="G20" i="29"/>
  <c r="J20" i="29" s="1"/>
  <c r="I23" i="29"/>
  <c r="G23" i="29"/>
  <c r="J23" i="29" s="1"/>
  <c r="I89" i="29"/>
  <c r="I87" i="29"/>
  <c r="G87" i="29"/>
  <c r="J87" i="29" s="1"/>
  <c r="I86" i="29"/>
  <c r="G89" i="29"/>
  <c r="J89" i="29" s="1"/>
  <c r="G86" i="29"/>
  <c r="J86" i="29" s="1"/>
  <c r="I84" i="29"/>
  <c r="I88" i="29"/>
  <c r="G84" i="29"/>
  <c r="J84" i="29" s="1"/>
  <c r="G88" i="29"/>
  <c r="J88" i="29" s="1"/>
  <c r="I85" i="29"/>
  <c r="G85" i="29"/>
  <c r="J85" i="29" s="1"/>
  <c r="I82" i="29"/>
  <c r="G82" i="29"/>
  <c r="J82" i="29" s="1"/>
  <c r="I80" i="29"/>
  <c r="G80" i="29"/>
  <c r="J80" i="29" s="1"/>
  <c r="I81" i="29"/>
  <c r="G81" i="29"/>
  <c r="J81" i="29" s="1"/>
  <c r="Z17" i="29"/>
  <c r="G38" i="29"/>
  <c r="J38" i="29" s="1"/>
  <c r="I38" i="29"/>
  <c r="I37" i="29"/>
  <c r="G37" i="29"/>
  <c r="J37" i="29" s="1"/>
  <c r="I47" i="29"/>
  <c r="I41" i="29"/>
  <c r="I51" i="29"/>
  <c r="I54" i="29"/>
  <c r="I49" i="29"/>
  <c r="G41" i="29"/>
  <c r="J41" i="29" s="1"/>
  <c r="I53" i="29"/>
  <c r="I40" i="29"/>
  <c r="I46" i="29"/>
  <c r="I42" i="29"/>
  <c r="I52" i="29"/>
  <c r="I39" i="29"/>
  <c r="I50" i="29"/>
  <c r="G40" i="29"/>
  <c r="J40" i="29" s="1"/>
  <c r="I55" i="29"/>
  <c r="G42" i="29"/>
  <c r="J42" i="29" s="1"/>
  <c r="G39" i="29"/>
  <c r="J39" i="29" s="1"/>
  <c r="I48" i="29"/>
  <c r="G47" i="29"/>
  <c r="J47" i="29" s="1"/>
  <c r="I45" i="29"/>
  <c r="G45" i="29"/>
  <c r="J45" i="29" s="1"/>
  <c r="G55" i="29"/>
  <c r="J55" i="29" s="1"/>
  <c r="G51" i="29"/>
  <c r="J51" i="29" s="1"/>
  <c r="G49" i="29"/>
  <c r="J49" i="29" s="1"/>
  <c r="G53" i="29"/>
  <c r="J53" i="29" s="1"/>
  <c r="G46" i="29"/>
  <c r="J46" i="29" s="1"/>
  <c r="G52" i="29"/>
  <c r="J52" i="29" s="1"/>
  <c r="G54" i="29"/>
  <c r="J54" i="29" s="1"/>
  <c r="G50" i="29"/>
  <c r="J50" i="29" s="1"/>
  <c r="G48" i="29"/>
  <c r="J48" i="29" s="1"/>
  <c r="I44" i="29"/>
  <c r="G44" i="29"/>
  <c r="J44" i="29" s="1"/>
  <c r="I91" i="29"/>
  <c r="I93" i="29"/>
  <c r="G93" i="29"/>
  <c r="J93" i="29" s="1"/>
  <c r="I94" i="29"/>
  <c r="G94" i="29"/>
  <c r="J94" i="29" s="1"/>
  <c r="G91" i="29"/>
  <c r="J91" i="29" s="1"/>
  <c r="I92" i="29"/>
  <c r="G92" i="29"/>
  <c r="J92" i="29" s="1"/>
  <c r="J98" i="29" l="1"/>
  <c r="AA15" i="29" s="1"/>
  <c r="J101" i="29"/>
  <c r="AA16" i="29" s="1"/>
  <c r="I101" i="29"/>
  <c r="I36" i="29"/>
  <c r="J79" i="29"/>
  <c r="AA11" i="29" s="1"/>
  <c r="I79" i="29"/>
  <c r="I10" i="29"/>
  <c r="I26" i="29"/>
  <c r="J90" i="29"/>
  <c r="AA13" i="29" s="1"/>
  <c r="I95" i="29"/>
  <c r="J83" i="29"/>
  <c r="AA12" i="29" s="1"/>
  <c r="J56" i="29"/>
  <c r="AA9" i="29" s="1"/>
  <c r="J43" i="29"/>
  <c r="AA8" i="29" s="1"/>
  <c r="I83" i="29"/>
  <c r="I90" i="29"/>
  <c r="J69" i="29"/>
  <c r="AA10" i="29" s="1"/>
  <c r="I98" i="29"/>
  <c r="I56" i="29"/>
  <c r="I43" i="29"/>
  <c r="J26" i="29"/>
  <c r="AA6" i="29" s="1"/>
  <c r="J36" i="29"/>
  <c r="AA7" i="29" s="1"/>
  <c r="I69" i="29"/>
  <c r="J10" i="29"/>
  <c r="J95" i="29"/>
  <c r="AA14" i="29" s="1"/>
  <c r="AA5" i="29" l="1"/>
  <c r="AA17" i="29" s="1"/>
  <c r="J103" i="29"/>
  <c r="J2" i="29" s="1"/>
  <c r="M98" i="25" l="1"/>
  <c r="AC15" i="25" s="1"/>
  <c r="L98" i="25"/>
  <c r="AB15" i="25" s="1"/>
  <c r="M97" i="25"/>
  <c r="L97" i="25"/>
  <c r="E97" i="25"/>
  <c r="F97" i="25" s="1"/>
  <c r="M96" i="25"/>
  <c r="L96" i="25"/>
  <c r="E96" i="25"/>
  <c r="F96" i="25" s="1"/>
  <c r="M95" i="25"/>
  <c r="AC14" i="25" s="1"/>
  <c r="L95" i="25"/>
  <c r="AB14" i="25" s="1"/>
  <c r="K95" i="25"/>
  <c r="K98" i="25" s="1"/>
  <c r="K101" i="25" s="1"/>
  <c r="W14" i="25"/>
  <c r="M94" i="25"/>
  <c r="L94" i="25"/>
  <c r="F94" i="25"/>
  <c r="M93" i="25"/>
  <c r="L93" i="25"/>
  <c r="F93" i="25"/>
  <c r="M92" i="25"/>
  <c r="L92" i="25"/>
  <c r="F92" i="25"/>
  <c r="M91" i="25"/>
  <c r="L91" i="25"/>
  <c r="F91" i="25"/>
  <c r="M90" i="25"/>
  <c r="AC13" i="25" s="1"/>
  <c r="L90" i="25"/>
  <c r="AB13" i="25" s="1"/>
  <c r="K90" i="25"/>
  <c r="M89" i="25"/>
  <c r="L89" i="25"/>
  <c r="F89" i="25"/>
  <c r="M88" i="25"/>
  <c r="L88" i="25"/>
  <c r="F88" i="25"/>
  <c r="M87" i="25"/>
  <c r="L87" i="25"/>
  <c r="F87" i="25"/>
  <c r="M86" i="25"/>
  <c r="L86" i="25"/>
  <c r="F86" i="25"/>
  <c r="M85" i="25"/>
  <c r="L85" i="25"/>
  <c r="E85" i="25"/>
  <c r="F85" i="25" s="1"/>
  <c r="M84" i="25"/>
  <c r="L84" i="25"/>
  <c r="E84" i="25"/>
  <c r="F84" i="25" s="1"/>
  <c r="M83" i="25"/>
  <c r="L83" i="25"/>
  <c r="AB12" i="25" s="1"/>
  <c r="K83" i="25"/>
  <c r="M82" i="25"/>
  <c r="L82" i="25"/>
  <c r="E82" i="25"/>
  <c r="F82" i="25" s="1"/>
  <c r="M81" i="25"/>
  <c r="L81" i="25"/>
  <c r="E81" i="25"/>
  <c r="F81" i="25" s="1"/>
  <c r="M80" i="25"/>
  <c r="L80" i="25"/>
  <c r="E80" i="25"/>
  <c r="F80" i="25" s="1"/>
  <c r="A76" i="25"/>
  <c r="L78" i="25" s="1"/>
  <c r="A73" i="25"/>
  <c r="E73" i="25" s="1"/>
  <c r="F73" i="25" s="1"/>
  <c r="E70" i="25"/>
  <c r="F70" i="25" s="1"/>
  <c r="A70" i="25"/>
  <c r="L79" i="25" s="1"/>
  <c r="AB11" i="25" s="1"/>
  <c r="M69" i="25"/>
  <c r="L69" i="25"/>
  <c r="AB10" i="25" s="1"/>
  <c r="K69" i="25"/>
  <c r="M68" i="25"/>
  <c r="L68" i="25"/>
  <c r="E68" i="25"/>
  <c r="D68" i="25"/>
  <c r="M67" i="25"/>
  <c r="L67" i="25"/>
  <c r="E67" i="25"/>
  <c r="D67" i="25"/>
  <c r="M66" i="25"/>
  <c r="L66" i="25"/>
  <c r="E66" i="25"/>
  <c r="F66" i="25" s="1"/>
  <c r="D66" i="25"/>
  <c r="M65" i="25"/>
  <c r="L65" i="25"/>
  <c r="E65" i="25"/>
  <c r="D65" i="25"/>
  <c r="M64" i="25"/>
  <c r="L64" i="25"/>
  <c r="E64" i="25"/>
  <c r="D64" i="25"/>
  <c r="AA63" i="25"/>
  <c r="M63" i="25"/>
  <c r="L63" i="25"/>
  <c r="E63" i="25"/>
  <c r="D63" i="25"/>
  <c r="M62" i="25"/>
  <c r="L62" i="25"/>
  <c r="E62" i="25"/>
  <c r="D62" i="25"/>
  <c r="M61" i="25"/>
  <c r="L61" i="25"/>
  <c r="E61" i="25"/>
  <c r="D61" i="25"/>
  <c r="M60" i="25"/>
  <c r="L60" i="25"/>
  <c r="E60" i="25"/>
  <c r="D60" i="25"/>
  <c r="M59" i="25"/>
  <c r="L59" i="25"/>
  <c r="E59" i="25"/>
  <c r="D59" i="25"/>
  <c r="M58" i="25"/>
  <c r="L58" i="25"/>
  <c r="E58" i="25"/>
  <c r="D58" i="25"/>
  <c r="M57" i="25"/>
  <c r="L57" i="25"/>
  <c r="E57" i="25"/>
  <c r="D57" i="25"/>
  <c r="M56" i="25"/>
  <c r="AC9" i="25" s="1"/>
  <c r="L56" i="25"/>
  <c r="AB9" i="25" s="1"/>
  <c r="M55" i="25"/>
  <c r="L55" i="25"/>
  <c r="E55" i="25"/>
  <c r="D55" i="25"/>
  <c r="M54" i="25"/>
  <c r="L54" i="25"/>
  <c r="E54" i="25"/>
  <c r="D54" i="25"/>
  <c r="F54" i="25" s="1"/>
  <c r="M53" i="25"/>
  <c r="L53" i="25"/>
  <c r="E53" i="25"/>
  <c r="D53" i="25"/>
  <c r="M52" i="25"/>
  <c r="L52" i="25"/>
  <c r="E52" i="25"/>
  <c r="D52" i="25"/>
  <c r="F52" i="25" s="1"/>
  <c r="M51" i="25"/>
  <c r="L51" i="25"/>
  <c r="E51" i="25"/>
  <c r="D51" i="25"/>
  <c r="M50" i="25"/>
  <c r="L50" i="25"/>
  <c r="E50" i="25"/>
  <c r="D50" i="25"/>
  <c r="F50" i="25" s="1"/>
  <c r="M49" i="25"/>
  <c r="L49" i="25"/>
  <c r="E49" i="25"/>
  <c r="D49" i="25"/>
  <c r="M48" i="25"/>
  <c r="L48" i="25"/>
  <c r="E48" i="25"/>
  <c r="D48" i="25"/>
  <c r="F48" i="25" s="1"/>
  <c r="M47" i="25"/>
  <c r="L47" i="25"/>
  <c r="E47" i="25"/>
  <c r="D47" i="25"/>
  <c r="M46" i="25"/>
  <c r="L46" i="25"/>
  <c r="E46" i="25"/>
  <c r="D46" i="25"/>
  <c r="F46" i="25" s="1"/>
  <c r="M45" i="25"/>
  <c r="L45" i="25"/>
  <c r="E45" i="25"/>
  <c r="D45" i="25"/>
  <c r="M44" i="25"/>
  <c r="L44" i="25"/>
  <c r="E44" i="25"/>
  <c r="D44" i="25"/>
  <c r="M43" i="25"/>
  <c r="AC8" i="25" s="1"/>
  <c r="L43" i="25"/>
  <c r="M42" i="25"/>
  <c r="L42" i="25"/>
  <c r="E42" i="25"/>
  <c r="F42" i="25" s="1"/>
  <c r="M41" i="25"/>
  <c r="L41" i="25"/>
  <c r="F41" i="25"/>
  <c r="E41" i="25"/>
  <c r="M40" i="25"/>
  <c r="L40" i="25"/>
  <c r="E40" i="25"/>
  <c r="F40" i="25" s="1"/>
  <c r="M39" i="25"/>
  <c r="L39" i="25"/>
  <c r="E39" i="25"/>
  <c r="F39" i="25" s="1"/>
  <c r="M38" i="25"/>
  <c r="L38" i="25"/>
  <c r="E38" i="25"/>
  <c r="F38" i="25" s="1"/>
  <c r="M37" i="25"/>
  <c r="L37" i="25"/>
  <c r="E37" i="25"/>
  <c r="F37" i="25" s="1"/>
  <c r="M36" i="25"/>
  <c r="L36" i="25"/>
  <c r="AB7" i="25" s="1"/>
  <c r="M35" i="25"/>
  <c r="L35" i="25"/>
  <c r="E35" i="25"/>
  <c r="D35" i="25"/>
  <c r="E99" i="25"/>
  <c r="F99" i="25" s="1"/>
  <c r="M34" i="25"/>
  <c r="L34" i="25"/>
  <c r="E34" i="25"/>
  <c r="D34" i="25"/>
  <c r="M33" i="25"/>
  <c r="L33" i="25"/>
  <c r="E33" i="25"/>
  <c r="D33" i="25"/>
  <c r="M32" i="25"/>
  <c r="L32" i="25"/>
  <c r="E32" i="25"/>
  <c r="D32" i="25"/>
  <c r="M31" i="25"/>
  <c r="L31" i="25"/>
  <c r="E31" i="25"/>
  <c r="D31" i="25"/>
  <c r="M30" i="25"/>
  <c r="L30" i="25"/>
  <c r="E30" i="25"/>
  <c r="D30" i="25"/>
  <c r="M29" i="25"/>
  <c r="L29" i="25"/>
  <c r="E29" i="25"/>
  <c r="D29" i="25"/>
  <c r="M28" i="25"/>
  <c r="L28" i="25"/>
  <c r="E28" i="25"/>
  <c r="D28" i="25"/>
  <c r="M27" i="25"/>
  <c r="L27" i="25"/>
  <c r="E27" i="25"/>
  <c r="D27" i="25"/>
  <c r="M26" i="25"/>
  <c r="L26" i="25"/>
  <c r="AB6" i="25" s="1"/>
  <c r="W6" i="25"/>
  <c r="M25" i="25"/>
  <c r="L25" i="25"/>
  <c r="E25" i="25"/>
  <c r="F25" i="25" s="1"/>
  <c r="M24" i="25"/>
  <c r="L24" i="25"/>
  <c r="E24" i="25"/>
  <c r="F24" i="25" s="1"/>
  <c r="M23" i="25"/>
  <c r="L23" i="25"/>
  <c r="E23" i="25"/>
  <c r="F23" i="25" s="1"/>
  <c r="M22" i="25"/>
  <c r="L22" i="25"/>
  <c r="E22" i="25"/>
  <c r="F22" i="25" s="1"/>
  <c r="M21" i="25"/>
  <c r="L21" i="25"/>
  <c r="E21" i="25"/>
  <c r="F21" i="25" s="1"/>
  <c r="M20" i="25"/>
  <c r="L20" i="25"/>
  <c r="E20" i="25"/>
  <c r="F20" i="25" s="1"/>
  <c r="M19" i="25"/>
  <c r="L19" i="25"/>
  <c r="E19" i="25"/>
  <c r="F19" i="25" s="1"/>
  <c r="M18" i="25"/>
  <c r="L18" i="25"/>
  <c r="E18" i="25"/>
  <c r="F18" i="25" s="1"/>
  <c r="M17" i="25"/>
  <c r="L17" i="25"/>
  <c r="E17" i="25"/>
  <c r="F17" i="25" s="1"/>
  <c r="X16" i="25"/>
  <c r="W16" i="25"/>
  <c r="V16" i="25"/>
  <c r="U16" i="25"/>
  <c r="M16" i="25"/>
  <c r="L16" i="25"/>
  <c r="E16" i="25"/>
  <c r="F16" i="25" s="1"/>
  <c r="X15" i="25"/>
  <c r="W15" i="25"/>
  <c r="V15" i="25"/>
  <c r="U15" i="25"/>
  <c r="M15" i="25"/>
  <c r="L15" i="25"/>
  <c r="E15" i="25"/>
  <c r="F15" i="25" s="1"/>
  <c r="X14" i="25"/>
  <c r="V14" i="25"/>
  <c r="M14" i="25"/>
  <c r="L14" i="25"/>
  <c r="E14" i="25"/>
  <c r="F14" i="25" s="1"/>
  <c r="X13" i="25"/>
  <c r="W13" i="25"/>
  <c r="V13" i="25"/>
  <c r="M13" i="25"/>
  <c r="L13" i="25"/>
  <c r="E13" i="25"/>
  <c r="F13" i="25" s="1"/>
  <c r="AC12" i="25"/>
  <c r="X12" i="25"/>
  <c r="W12" i="25"/>
  <c r="V12" i="25"/>
  <c r="U12" i="25"/>
  <c r="M12" i="25"/>
  <c r="L12" i="25"/>
  <c r="E12" i="25"/>
  <c r="F12" i="25" s="1"/>
  <c r="X11" i="25"/>
  <c r="W11" i="25"/>
  <c r="V11" i="25"/>
  <c r="U11" i="25"/>
  <c r="M11" i="25"/>
  <c r="L11" i="25"/>
  <c r="E11" i="25"/>
  <c r="F11" i="25" s="1"/>
  <c r="AC10" i="25"/>
  <c r="X10" i="25"/>
  <c r="V10" i="25"/>
  <c r="M10" i="25"/>
  <c r="AC5" i="25" s="1"/>
  <c r="L10" i="25"/>
  <c r="AB5" i="25" s="1"/>
  <c r="W5" i="25"/>
  <c r="X9" i="25"/>
  <c r="V9" i="25"/>
  <c r="M9" i="25"/>
  <c r="L9" i="25"/>
  <c r="E9" i="25"/>
  <c r="F9" i="25" s="1"/>
  <c r="AB8" i="25"/>
  <c r="X8" i="25"/>
  <c r="W8" i="25"/>
  <c r="V8" i="25"/>
  <c r="U8" i="25"/>
  <c r="M8" i="25"/>
  <c r="L8" i="25"/>
  <c r="E8" i="25"/>
  <c r="F8" i="25" s="1"/>
  <c r="AC7" i="25"/>
  <c r="X7" i="25"/>
  <c r="V7" i="25"/>
  <c r="U7" i="25"/>
  <c r="M7" i="25"/>
  <c r="L7" i="25"/>
  <c r="E7" i="25"/>
  <c r="F7" i="25" s="1"/>
  <c r="AC6" i="25"/>
  <c r="X6" i="25"/>
  <c r="V6" i="25"/>
  <c r="U6" i="25"/>
  <c r="M6" i="25"/>
  <c r="L6" i="25"/>
  <c r="E6" i="25"/>
  <c r="F6" i="25" s="1"/>
  <c r="X5" i="25"/>
  <c r="V5" i="25"/>
  <c r="U5" i="25"/>
  <c r="M5" i="25"/>
  <c r="L5" i="25"/>
  <c r="E5" i="25"/>
  <c r="F5" i="25" s="1"/>
  <c r="F98" i="25" l="1"/>
  <c r="Y15" i="25" s="1"/>
  <c r="D36" i="25"/>
  <c r="F29" i="25"/>
  <c r="F36" i="25" s="1"/>
  <c r="Y7" i="25" s="1"/>
  <c r="F31" i="25"/>
  <c r="F33" i="25"/>
  <c r="F45" i="25"/>
  <c r="F56" i="25" s="1"/>
  <c r="Y9" i="25" s="1"/>
  <c r="F47" i="25"/>
  <c r="F49" i="25"/>
  <c r="F51" i="25"/>
  <c r="F53" i="25"/>
  <c r="F55" i="25"/>
  <c r="F28" i="25"/>
  <c r="F32" i="25"/>
  <c r="F44" i="25"/>
  <c r="D56" i="25"/>
  <c r="D69" i="25"/>
  <c r="W10" i="25" s="1"/>
  <c r="F67" i="25"/>
  <c r="F27" i="25"/>
  <c r="F35" i="25"/>
  <c r="F68" i="25"/>
  <c r="F10" i="25"/>
  <c r="Y5" i="25" s="1"/>
  <c r="F65" i="25"/>
  <c r="E76" i="25"/>
  <c r="F76" i="25" s="1"/>
  <c r="M77" i="25"/>
  <c r="F30" i="25"/>
  <c r="M78" i="25"/>
  <c r="F34" i="25"/>
  <c r="F64" i="25"/>
  <c r="F43" i="25"/>
  <c r="Y8" i="25" s="1"/>
  <c r="M72" i="25"/>
  <c r="L70" i="25"/>
  <c r="M73" i="25"/>
  <c r="F58" i="25"/>
  <c r="F60" i="25"/>
  <c r="F62" i="25"/>
  <c r="M70" i="25"/>
  <c r="E75" i="25"/>
  <c r="F75" i="25" s="1"/>
  <c r="M79" i="25"/>
  <c r="AC11" i="25" s="1"/>
  <c r="L71" i="25"/>
  <c r="M71" i="25"/>
  <c r="E72" i="25"/>
  <c r="F72" i="25" s="1"/>
  <c r="L76" i="25"/>
  <c r="W7" i="25"/>
  <c r="F57" i="25"/>
  <c r="F59" i="25"/>
  <c r="F61" i="25"/>
  <c r="F63" i="25"/>
  <c r="L72" i="25"/>
  <c r="L77" i="25"/>
  <c r="F90" i="25"/>
  <c r="Y13" i="25" s="1"/>
  <c r="F83" i="25"/>
  <c r="Y12" i="25" s="1"/>
  <c r="F95" i="25"/>
  <c r="Y14" i="25" s="1"/>
  <c r="F26" i="25"/>
  <c r="Y6" i="25" s="1"/>
  <c r="L75" i="25"/>
  <c r="L74" i="25"/>
  <c r="M75" i="25"/>
  <c r="M76" i="25"/>
  <c r="E78" i="25"/>
  <c r="F78" i="25" s="1"/>
  <c r="L100" i="25"/>
  <c r="L73" i="25"/>
  <c r="M74" i="25"/>
  <c r="E77" i="25"/>
  <c r="F77" i="25" s="1"/>
  <c r="L99" i="25"/>
  <c r="M100" i="25"/>
  <c r="L101" i="25"/>
  <c r="AB16" i="25" s="1"/>
  <c r="M99" i="25"/>
  <c r="M101" i="25"/>
  <c r="AC16" i="25" s="1"/>
  <c r="W9" i="25"/>
  <c r="E74" i="25"/>
  <c r="F74" i="25" s="1"/>
  <c r="E100" i="25"/>
  <c r="F100" i="25" s="1"/>
  <c r="F101" i="25" s="1"/>
  <c r="Y16" i="25" s="1"/>
  <c r="E71" i="25"/>
  <c r="F71" i="25" s="1"/>
  <c r="F69" i="25" l="1"/>
  <c r="Y10" i="25" s="1"/>
  <c r="F79" i="25"/>
  <c r="Y11" i="25" s="1"/>
  <c r="Y17" i="25" s="1"/>
  <c r="F103" i="25" l="1"/>
  <c r="G43" i="25" l="1"/>
  <c r="H43" i="25" s="1"/>
  <c r="G26" i="25"/>
  <c r="H26" i="25" s="1"/>
  <c r="G16" i="25" s="1"/>
  <c r="G56" i="25"/>
  <c r="Z9" i="25" s="1"/>
  <c r="G79" i="25"/>
  <c r="Z11" i="25" s="1"/>
  <c r="G10" i="25"/>
  <c r="Z5" i="25" s="1"/>
  <c r="G90" i="25"/>
  <c r="Z13" i="25" s="1"/>
  <c r="G36" i="25"/>
  <c r="H36" i="25" s="1"/>
  <c r="G98" i="25"/>
  <c r="Z15" i="25" s="1"/>
  <c r="G69" i="25"/>
  <c r="H69" i="25" s="1"/>
  <c r="G101" i="25"/>
  <c r="Z16" i="25" s="1"/>
  <c r="G95" i="25"/>
  <c r="Z14" i="25" s="1"/>
  <c r="F2" i="25"/>
  <c r="G83" i="25"/>
  <c r="Z12" i="25" s="1"/>
  <c r="Z8" i="25"/>
  <c r="Z6" i="25" l="1"/>
  <c r="H10" i="25"/>
  <c r="G5" i="25" s="1"/>
  <c r="H101" i="25"/>
  <c r="H83" i="25"/>
  <c r="I81" i="25" s="1"/>
  <c r="H90" i="25"/>
  <c r="I86" i="25" s="1"/>
  <c r="H98" i="25"/>
  <c r="G97" i="25" s="1"/>
  <c r="J97" i="25" s="1"/>
  <c r="Z7" i="25"/>
  <c r="H56" i="25"/>
  <c r="G44" i="25" s="1"/>
  <c r="J44" i="25" s="1"/>
  <c r="H79" i="25"/>
  <c r="I70" i="25" s="1"/>
  <c r="Z10" i="25"/>
  <c r="H95" i="25"/>
  <c r="I91" i="25" s="1"/>
  <c r="G58" i="25"/>
  <c r="J58" i="25" s="1"/>
  <c r="G66" i="25"/>
  <c r="J66" i="25" s="1"/>
  <c r="I65" i="25"/>
  <c r="G59" i="25"/>
  <c r="J59" i="25" s="1"/>
  <c r="G67" i="25"/>
  <c r="J67" i="25" s="1"/>
  <c r="I58" i="25"/>
  <c r="I66" i="25"/>
  <c r="G68" i="25"/>
  <c r="J68" i="25" s="1"/>
  <c r="I59" i="25"/>
  <c r="G61" i="25"/>
  <c r="J61" i="25" s="1"/>
  <c r="G57" i="25"/>
  <c r="J57" i="25" s="1"/>
  <c r="I60" i="25"/>
  <c r="I68" i="25"/>
  <c r="G62" i="25"/>
  <c r="J62" i="25" s="1"/>
  <c r="I61" i="25"/>
  <c r="I64" i="25"/>
  <c r="I57" i="25"/>
  <c r="G60" i="25"/>
  <c r="J60" i="25" s="1"/>
  <c r="I67" i="25"/>
  <c r="G63" i="25"/>
  <c r="J63" i="25" s="1"/>
  <c r="I62" i="25"/>
  <c r="G64" i="25"/>
  <c r="J64" i="25" s="1"/>
  <c r="I63" i="25"/>
  <c r="G65" i="25"/>
  <c r="J65" i="25" s="1"/>
  <c r="G103" i="25"/>
  <c r="G2" i="25" s="1"/>
  <c r="I37" i="25"/>
  <c r="G37" i="25"/>
  <c r="J37" i="25" s="1"/>
  <c r="I11" i="25"/>
  <c r="I80" i="25"/>
  <c r="G27" i="25"/>
  <c r="J27" i="25" s="1"/>
  <c r="I27" i="25"/>
  <c r="G34" i="25"/>
  <c r="J34" i="25" s="1"/>
  <c r="I30" i="25"/>
  <c r="G28" i="25"/>
  <c r="J28" i="25" s="1"/>
  <c r="G30" i="25"/>
  <c r="J30" i="25" s="1"/>
  <c r="G32" i="25"/>
  <c r="J32" i="25" s="1"/>
  <c r="G29" i="25"/>
  <c r="J29" i="25" s="1"/>
  <c r="I28" i="25"/>
  <c r="G31" i="25"/>
  <c r="J31" i="25" s="1"/>
  <c r="I35" i="25"/>
  <c r="I34" i="25"/>
  <c r="G35" i="25"/>
  <c r="J35" i="25" s="1"/>
  <c r="I29" i="25"/>
  <c r="I31" i="25"/>
  <c r="I33" i="25"/>
  <c r="G33" i="25"/>
  <c r="J33" i="25" s="1"/>
  <c r="I32" i="25"/>
  <c r="I99" i="25"/>
  <c r="G99" i="25"/>
  <c r="J99" i="25" s="1"/>
  <c r="G100" i="25"/>
  <c r="J100" i="25" s="1"/>
  <c r="I100" i="25"/>
  <c r="I38" i="25"/>
  <c r="G38" i="25"/>
  <c r="J38" i="25" s="1"/>
  <c r="I42" i="25"/>
  <c r="G40" i="25"/>
  <c r="J40" i="25" s="1"/>
  <c r="G42" i="25"/>
  <c r="J42" i="25" s="1"/>
  <c r="I55" i="25"/>
  <c r="I47" i="25"/>
  <c r="I41" i="25"/>
  <c r="I39" i="25"/>
  <c r="I52" i="25"/>
  <c r="G41" i="25"/>
  <c r="J41" i="25" s="1"/>
  <c r="G39" i="25"/>
  <c r="J39" i="25" s="1"/>
  <c r="I50" i="25"/>
  <c r="I48" i="25"/>
  <c r="I49" i="25"/>
  <c r="I46" i="25"/>
  <c r="I53" i="25"/>
  <c r="I40" i="25"/>
  <c r="I54" i="25"/>
  <c r="I51" i="25"/>
  <c r="J5" i="25"/>
  <c r="G81" i="25"/>
  <c r="J81" i="25" s="1"/>
  <c r="G80" i="25"/>
  <c r="J80" i="25" s="1"/>
  <c r="G82" i="25"/>
  <c r="J82" i="25" s="1"/>
  <c r="I82" i="25" l="1"/>
  <c r="I7" i="25"/>
  <c r="I9" i="25"/>
  <c r="G85" i="25"/>
  <c r="J85" i="25" s="1"/>
  <c r="I84" i="25"/>
  <c r="G88" i="25"/>
  <c r="J88" i="25" s="1"/>
  <c r="G7" i="25"/>
  <c r="J7" i="25" s="1"/>
  <c r="G6" i="25"/>
  <c r="J6" i="25" s="1"/>
  <c r="I5" i="25"/>
  <c r="G9" i="25"/>
  <c r="J9" i="25" s="1"/>
  <c r="G8" i="25"/>
  <c r="J8" i="25" s="1"/>
  <c r="I6" i="25"/>
  <c r="I8" i="25"/>
  <c r="G87" i="25"/>
  <c r="J87" i="25" s="1"/>
  <c r="G86" i="25"/>
  <c r="J86" i="25" s="1"/>
  <c r="G89" i="25"/>
  <c r="J89" i="25" s="1"/>
  <c r="I85" i="25"/>
  <c r="I89" i="25"/>
  <c r="I87" i="25"/>
  <c r="Z17" i="25"/>
  <c r="G51" i="25"/>
  <c r="J51" i="25" s="1"/>
  <c r="G47" i="25"/>
  <c r="J47" i="25" s="1"/>
  <c r="G55" i="25"/>
  <c r="J55" i="25" s="1"/>
  <c r="G45" i="25"/>
  <c r="J45" i="25" s="1"/>
  <c r="G53" i="25"/>
  <c r="J53" i="25" s="1"/>
  <c r="G54" i="25"/>
  <c r="J54" i="25" s="1"/>
  <c r="G52" i="25"/>
  <c r="J52" i="25" s="1"/>
  <c r="G49" i="25"/>
  <c r="J49" i="25" s="1"/>
  <c r="I96" i="25"/>
  <c r="I97" i="25"/>
  <c r="G78" i="25"/>
  <c r="J78" i="25" s="1"/>
  <c r="I24" i="25"/>
  <c r="G72" i="25"/>
  <c r="J72" i="25" s="1"/>
  <c r="G76" i="25"/>
  <c r="J76" i="25" s="1"/>
  <c r="I22" i="25"/>
  <c r="I12" i="25"/>
  <c r="G96" i="25"/>
  <c r="J96" i="25" s="1"/>
  <c r="J98" i="25" s="1"/>
  <c r="AA15" i="25" s="1"/>
  <c r="I17" i="25"/>
  <c r="G77" i="25"/>
  <c r="J77" i="25" s="1"/>
  <c r="I78" i="25"/>
  <c r="G71" i="25"/>
  <c r="J71" i="25" s="1"/>
  <c r="I74" i="25"/>
  <c r="G75" i="25"/>
  <c r="J75" i="25" s="1"/>
  <c r="I75" i="25"/>
  <c r="I44" i="25"/>
  <c r="I72" i="25"/>
  <c r="I25" i="25"/>
  <c r="I16" i="25"/>
  <c r="I94" i="25"/>
  <c r="G94" i="25"/>
  <c r="J94" i="25" s="1"/>
  <c r="G93" i="25"/>
  <c r="J93" i="25" s="1"/>
  <c r="I71" i="25"/>
  <c r="I73" i="25"/>
  <c r="I15" i="25"/>
  <c r="I21" i="25"/>
  <c r="I45" i="25"/>
  <c r="G48" i="25"/>
  <c r="J48" i="25" s="1"/>
  <c r="G92" i="25"/>
  <c r="J92" i="25" s="1"/>
  <c r="G74" i="25"/>
  <c r="J74" i="25" s="1"/>
  <c r="G73" i="25"/>
  <c r="J73" i="25" s="1"/>
  <c r="G84" i="25"/>
  <c r="J84" i="25" s="1"/>
  <c r="I14" i="25"/>
  <c r="I23" i="25"/>
  <c r="G70" i="25"/>
  <c r="J70" i="25" s="1"/>
  <c r="I13" i="25"/>
  <c r="I18" i="25"/>
  <c r="G46" i="25"/>
  <c r="J46" i="25" s="1"/>
  <c r="G50" i="25"/>
  <c r="J50" i="25" s="1"/>
  <c r="I77" i="25"/>
  <c r="I76" i="25"/>
  <c r="I88" i="25"/>
  <c r="I20" i="25"/>
  <c r="I92" i="25"/>
  <c r="I93" i="25"/>
  <c r="G91" i="25"/>
  <c r="J91" i="25" s="1"/>
  <c r="I36" i="25"/>
  <c r="I19" i="25"/>
  <c r="G11" i="25"/>
  <c r="J11" i="25" s="1"/>
  <c r="G19" i="25"/>
  <c r="J19" i="25" s="1"/>
  <c r="G12" i="25"/>
  <c r="J12" i="25" s="1"/>
  <c r="G20" i="25"/>
  <c r="J20" i="25" s="1"/>
  <c r="G13" i="25"/>
  <c r="J13" i="25" s="1"/>
  <c r="G14" i="25"/>
  <c r="J14" i="25" s="1"/>
  <c r="G22" i="25"/>
  <c r="J22" i="25" s="1"/>
  <c r="G15" i="25"/>
  <c r="J15" i="25" s="1"/>
  <c r="G23" i="25"/>
  <c r="J23" i="25" s="1"/>
  <c r="G24" i="25"/>
  <c r="J24" i="25" s="1"/>
  <c r="G17" i="25"/>
  <c r="J17" i="25" s="1"/>
  <c r="G25" i="25"/>
  <c r="J25" i="25" s="1"/>
  <c r="G18" i="25"/>
  <c r="J18" i="25" s="1"/>
  <c r="G21" i="25"/>
  <c r="J21" i="25" s="1"/>
  <c r="J16" i="25"/>
  <c r="J101" i="25"/>
  <c r="AA16" i="25" s="1"/>
  <c r="I83" i="25"/>
  <c r="J43" i="25"/>
  <c r="AA8" i="25" s="1"/>
  <c r="I43" i="25"/>
  <c r="J36" i="25"/>
  <c r="AA7" i="25" s="1"/>
  <c r="J83" i="25"/>
  <c r="AA12" i="25" s="1"/>
  <c r="I101" i="25"/>
  <c r="J69" i="25"/>
  <c r="AA10" i="25" s="1"/>
  <c r="I69" i="25"/>
  <c r="I10" i="25" l="1"/>
  <c r="J10" i="25"/>
  <c r="AA5" i="25" s="1"/>
  <c r="J90" i="25"/>
  <c r="AA13" i="25" s="1"/>
  <c r="I90" i="25"/>
  <c r="I98" i="25"/>
  <c r="J95" i="25"/>
  <c r="AA14" i="25" s="1"/>
  <c r="I56" i="25"/>
  <c r="I95" i="25"/>
  <c r="J79" i="25"/>
  <c r="AA11" i="25" s="1"/>
  <c r="J56" i="25"/>
  <c r="AA9" i="25" s="1"/>
  <c r="I79" i="25"/>
  <c r="I26" i="25"/>
  <c r="J26" i="25"/>
  <c r="AA6" i="25" s="1"/>
  <c r="AA17" i="25" l="1"/>
  <c r="J103" i="25"/>
  <c r="J2" i="25" s="1"/>
  <c r="AC73" i="1" l="1"/>
  <c r="M145" i="1"/>
  <c r="AE11" i="1" s="1"/>
  <c r="L145" i="1"/>
  <c r="AD11" i="1" s="1"/>
  <c r="M144" i="1"/>
  <c r="L144" i="1"/>
  <c r="E144" i="1"/>
  <c r="D144" i="1"/>
  <c r="M143" i="1"/>
  <c r="L143" i="1"/>
  <c r="E143" i="1"/>
  <c r="D143" i="1"/>
  <c r="M142" i="1"/>
  <c r="L142" i="1"/>
  <c r="E142" i="1"/>
  <c r="D142" i="1"/>
  <c r="M141" i="1"/>
  <c r="L141" i="1"/>
  <c r="E141" i="1"/>
  <c r="D141" i="1"/>
  <c r="M140" i="1"/>
  <c r="L140" i="1"/>
  <c r="E140" i="1"/>
  <c r="D140" i="1"/>
  <c r="M139" i="1"/>
  <c r="L139" i="1"/>
  <c r="E139" i="1"/>
  <c r="D139" i="1"/>
  <c r="M138" i="1"/>
  <c r="L138" i="1"/>
  <c r="E138" i="1"/>
  <c r="D138" i="1"/>
  <c r="M137" i="1"/>
  <c r="L137" i="1"/>
  <c r="E137" i="1"/>
  <c r="D137" i="1"/>
  <c r="M136" i="1"/>
  <c r="L136" i="1"/>
  <c r="E136" i="1"/>
  <c r="D136" i="1"/>
  <c r="M135" i="1"/>
  <c r="L135" i="1"/>
  <c r="E135" i="1"/>
  <c r="D135" i="1"/>
  <c r="M134" i="1"/>
  <c r="AE10" i="1" s="1"/>
  <c r="L134" i="1"/>
  <c r="AD10" i="1" s="1"/>
  <c r="M133" i="1"/>
  <c r="L133" i="1"/>
  <c r="E133" i="1"/>
  <c r="D133" i="1"/>
  <c r="M132" i="1"/>
  <c r="L132" i="1"/>
  <c r="E132" i="1"/>
  <c r="D132" i="1"/>
  <c r="M131" i="1"/>
  <c r="L131" i="1"/>
  <c r="E131" i="1"/>
  <c r="D131" i="1"/>
  <c r="M130" i="1"/>
  <c r="L130" i="1"/>
  <c r="E130" i="1"/>
  <c r="D130" i="1"/>
  <c r="M129" i="1"/>
  <c r="L129" i="1"/>
  <c r="E129" i="1"/>
  <c r="D129" i="1"/>
  <c r="M128" i="1"/>
  <c r="L128" i="1"/>
  <c r="E128" i="1"/>
  <c r="D128" i="1"/>
  <c r="M127" i="1"/>
  <c r="L127" i="1"/>
  <c r="E127" i="1"/>
  <c r="D127" i="1"/>
  <c r="M126" i="1"/>
  <c r="L126" i="1"/>
  <c r="E126" i="1"/>
  <c r="D126" i="1"/>
  <c r="M125" i="1"/>
  <c r="L125" i="1"/>
  <c r="E125" i="1"/>
  <c r="D125" i="1"/>
  <c r="M124" i="1"/>
  <c r="L124" i="1"/>
  <c r="E124" i="1"/>
  <c r="D124" i="1"/>
  <c r="M123" i="1"/>
  <c r="AE9" i="1" s="1"/>
  <c r="L123" i="1"/>
  <c r="AD9" i="1" s="1"/>
  <c r="M122" i="1"/>
  <c r="L122" i="1"/>
  <c r="E122" i="1"/>
  <c r="D122" i="1"/>
  <c r="M121" i="1"/>
  <c r="L121" i="1"/>
  <c r="E121" i="1"/>
  <c r="D121" i="1"/>
  <c r="M120" i="1"/>
  <c r="L120" i="1"/>
  <c r="E120" i="1"/>
  <c r="D120" i="1"/>
  <c r="M119" i="1"/>
  <c r="L119" i="1"/>
  <c r="E119" i="1"/>
  <c r="D119" i="1"/>
  <c r="M118" i="1"/>
  <c r="L118" i="1"/>
  <c r="E118" i="1"/>
  <c r="D118" i="1"/>
  <c r="M117" i="1"/>
  <c r="L117" i="1"/>
  <c r="E117" i="1"/>
  <c r="D117" i="1"/>
  <c r="M116" i="1"/>
  <c r="L116" i="1"/>
  <c r="E116" i="1"/>
  <c r="D116" i="1"/>
  <c r="M115" i="1"/>
  <c r="L115" i="1"/>
  <c r="E115" i="1"/>
  <c r="D115" i="1"/>
  <c r="M114" i="1"/>
  <c r="L114" i="1"/>
  <c r="E114" i="1"/>
  <c r="D114" i="1"/>
  <c r="M113" i="1"/>
  <c r="L113" i="1"/>
  <c r="E113" i="1"/>
  <c r="D113" i="1"/>
  <c r="M112" i="1"/>
  <c r="AE8" i="1" s="1"/>
  <c r="L112" i="1"/>
  <c r="AD8" i="1" s="1"/>
  <c r="M111" i="1"/>
  <c r="L111" i="1"/>
  <c r="E111" i="1"/>
  <c r="D111" i="1"/>
  <c r="M110" i="1"/>
  <c r="L110" i="1"/>
  <c r="E110" i="1"/>
  <c r="D110" i="1"/>
  <c r="M109" i="1"/>
  <c r="L109" i="1"/>
  <c r="E109" i="1"/>
  <c r="D109" i="1"/>
  <c r="M108" i="1"/>
  <c r="L108" i="1"/>
  <c r="E108" i="1"/>
  <c r="D108" i="1"/>
  <c r="M107" i="1"/>
  <c r="L107" i="1"/>
  <c r="E107" i="1"/>
  <c r="D107" i="1"/>
  <c r="M106" i="1"/>
  <c r="L106" i="1"/>
  <c r="E106" i="1"/>
  <c r="D106" i="1"/>
  <c r="M105" i="1"/>
  <c r="L105" i="1"/>
  <c r="E105" i="1"/>
  <c r="D105" i="1"/>
  <c r="M104" i="1"/>
  <c r="L104" i="1"/>
  <c r="E104" i="1"/>
  <c r="D104" i="1"/>
  <c r="M103" i="1"/>
  <c r="L103" i="1"/>
  <c r="E103" i="1"/>
  <c r="D103" i="1"/>
  <c r="M102" i="1"/>
  <c r="L102" i="1"/>
  <c r="E102" i="1"/>
  <c r="D102" i="1"/>
  <c r="M101" i="1"/>
  <c r="L101" i="1"/>
  <c r="D101" i="1"/>
  <c r="M100" i="1"/>
  <c r="L100" i="1"/>
  <c r="E100" i="1"/>
  <c r="F100" i="1" s="1"/>
  <c r="M99" i="1"/>
  <c r="L99" i="1"/>
  <c r="E99" i="1"/>
  <c r="F99" i="1" s="1"/>
  <c r="M98" i="1"/>
  <c r="L98" i="1"/>
  <c r="E98" i="1"/>
  <c r="F98" i="1" s="1"/>
  <c r="M97" i="1"/>
  <c r="L97" i="1"/>
  <c r="E97" i="1"/>
  <c r="F97" i="1" s="1"/>
  <c r="M96" i="1"/>
  <c r="L96" i="1"/>
  <c r="E96" i="1"/>
  <c r="F96" i="1" s="1"/>
  <c r="M95" i="1"/>
  <c r="L95" i="1"/>
  <c r="E95" i="1"/>
  <c r="F95" i="1" s="1"/>
  <c r="M94" i="1"/>
  <c r="L94" i="1"/>
  <c r="E94" i="1"/>
  <c r="F94" i="1" s="1"/>
  <c r="M93" i="1"/>
  <c r="L93" i="1"/>
  <c r="E93" i="1"/>
  <c r="F93" i="1" s="1"/>
  <c r="M92" i="1"/>
  <c r="L92" i="1"/>
  <c r="E92" i="1"/>
  <c r="F92" i="1" s="1"/>
  <c r="M91" i="1"/>
  <c r="L91" i="1"/>
  <c r="E91" i="1"/>
  <c r="F91" i="1" s="1"/>
  <c r="M90" i="1"/>
  <c r="L90" i="1"/>
  <c r="D90" i="1"/>
  <c r="M89" i="1"/>
  <c r="L89" i="1"/>
  <c r="E89" i="1"/>
  <c r="F89" i="1" s="1"/>
  <c r="M88" i="1"/>
  <c r="L88" i="1"/>
  <c r="E88" i="1"/>
  <c r="F88" i="1" s="1"/>
  <c r="M87" i="1"/>
  <c r="L87" i="1"/>
  <c r="E87" i="1"/>
  <c r="F87" i="1" s="1"/>
  <c r="M86" i="1"/>
  <c r="L86" i="1"/>
  <c r="E86" i="1"/>
  <c r="F86" i="1" s="1"/>
  <c r="M85" i="1"/>
  <c r="L85" i="1"/>
  <c r="E85" i="1"/>
  <c r="F85" i="1" s="1"/>
  <c r="M84" i="1"/>
  <c r="L84" i="1"/>
  <c r="E84" i="1"/>
  <c r="F84" i="1" s="1"/>
  <c r="M83" i="1"/>
  <c r="L83" i="1"/>
  <c r="E83" i="1"/>
  <c r="F83" i="1" s="1"/>
  <c r="M82" i="1"/>
  <c r="L82" i="1"/>
  <c r="E82" i="1"/>
  <c r="F82" i="1" s="1"/>
  <c r="M81" i="1"/>
  <c r="L81" i="1"/>
  <c r="E81" i="1"/>
  <c r="F81" i="1" s="1"/>
  <c r="M80" i="1"/>
  <c r="L80" i="1"/>
  <c r="E80" i="1"/>
  <c r="F80" i="1" s="1"/>
  <c r="M79" i="1"/>
  <c r="AE7" i="1" s="1"/>
  <c r="L79" i="1"/>
  <c r="AD7" i="1" s="1"/>
  <c r="D79" i="1"/>
  <c r="Y7" i="1" s="1"/>
  <c r="M78" i="1"/>
  <c r="L78" i="1"/>
  <c r="E78" i="1"/>
  <c r="F78" i="1" s="1"/>
  <c r="M77" i="1"/>
  <c r="L77" i="1"/>
  <c r="E77" i="1"/>
  <c r="F77" i="1" s="1"/>
  <c r="M76" i="1"/>
  <c r="L76" i="1"/>
  <c r="E76" i="1"/>
  <c r="F76" i="1" s="1"/>
  <c r="M75" i="1"/>
  <c r="L75" i="1"/>
  <c r="E75" i="1"/>
  <c r="F75" i="1" s="1"/>
  <c r="M74" i="1"/>
  <c r="L74" i="1"/>
  <c r="E74" i="1"/>
  <c r="F74" i="1" s="1"/>
  <c r="M73" i="1"/>
  <c r="L73" i="1"/>
  <c r="E73" i="1"/>
  <c r="F73" i="1" s="1"/>
  <c r="M72" i="1"/>
  <c r="L72" i="1"/>
  <c r="E72" i="1"/>
  <c r="F72" i="1" s="1"/>
  <c r="M71" i="1"/>
  <c r="L71" i="1"/>
  <c r="E71" i="1"/>
  <c r="F71" i="1" s="1"/>
  <c r="M70" i="1"/>
  <c r="L70" i="1"/>
  <c r="E70" i="1"/>
  <c r="F70" i="1" s="1"/>
  <c r="M69" i="1"/>
  <c r="L69" i="1"/>
  <c r="E69" i="1"/>
  <c r="F69" i="1" s="1"/>
  <c r="M68" i="1"/>
  <c r="AE6" i="1" s="1"/>
  <c r="L68" i="1"/>
  <c r="AD6" i="1" s="1"/>
  <c r="M67" i="1"/>
  <c r="L67" i="1"/>
  <c r="E67" i="1"/>
  <c r="D67" i="1"/>
  <c r="M66" i="1"/>
  <c r="L66" i="1"/>
  <c r="E66" i="1"/>
  <c r="D66" i="1"/>
  <c r="M65" i="1"/>
  <c r="L65" i="1"/>
  <c r="E65" i="1"/>
  <c r="D65" i="1"/>
  <c r="M64" i="1"/>
  <c r="L64" i="1"/>
  <c r="E64" i="1"/>
  <c r="D64" i="1"/>
  <c r="M63" i="1"/>
  <c r="L63" i="1"/>
  <c r="E63" i="1"/>
  <c r="D63" i="1"/>
  <c r="M62" i="1"/>
  <c r="L62" i="1"/>
  <c r="E62" i="1"/>
  <c r="D62" i="1"/>
  <c r="M61" i="1"/>
  <c r="L61" i="1"/>
  <c r="E61" i="1"/>
  <c r="D61" i="1"/>
  <c r="M60" i="1"/>
  <c r="L60" i="1"/>
  <c r="E60" i="1"/>
  <c r="D60" i="1"/>
  <c r="M59" i="1"/>
  <c r="L59" i="1"/>
  <c r="E59" i="1"/>
  <c r="D59" i="1"/>
  <c r="M58" i="1"/>
  <c r="L58" i="1"/>
  <c r="E58" i="1"/>
  <c r="D58" i="1"/>
  <c r="M57" i="1"/>
  <c r="AE5" i="1" s="1"/>
  <c r="L57" i="1"/>
  <c r="AD5" i="1" s="1"/>
  <c r="M56" i="1"/>
  <c r="L56" i="1"/>
  <c r="E56" i="1"/>
  <c r="D56" i="1"/>
  <c r="M55" i="1"/>
  <c r="L55" i="1"/>
  <c r="E55" i="1"/>
  <c r="D55" i="1"/>
  <c r="M54" i="1"/>
  <c r="L54" i="1"/>
  <c r="E54" i="1"/>
  <c r="D54" i="1"/>
  <c r="M53" i="1"/>
  <c r="L53" i="1"/>
  <c r="E53" i="1"/>
  <c r="D53" i="1"/>
  <c r="M52" i="1"/>
  <c r="L52" i="1"/>
  <c r="E52" i="1"/>
  <c r="D52" i="1"/>
  <c r="M51" i="1"/>
  <c r="L51" i="1"/>
  <c r="E51" i="1"/>
  <c r="D51" i="1"/>
  <c r="M50" i="1"/>
  <c r="L50" i="1"/>
  <c r="E50" i="1"/>
  <c r="D50" i="1"/>
  <c r="M49" i="1"/>
  <c r="L49" i="1"/>
  <c r="E49" i="1"/>
  <c r="D49" i="1"/>
  <c r="M48" i="1"/>
  <c r="L48" i="1"/>
  <c r="E48" i="1"/>
  <c r="D48" i="1"/>
  <c r="M47" i="1"/>
  <c r="L47" i="1"/>
  <c r="E47" i="1"/>
  <c r="D47" i="1"/>
  <c r="M46" i="1"/>
  <c r="L46" i="1"/>
  <c r="D46" i="1"/>
  <c r="M45" i="1"/>
  <c r="L45" i="1"/>
  <c r="E45" i="1"/>
  <c r="F45" i="1" s="1"/>
  <c r="M44" i="1"/>
  <c r="L44" i="1"/>
  <c r="E44" i="1"/>
  <c r="F44" i="1" s="1"/>
  <c r="M43" i="1"/>
  <c r="L43" i="1"/>
  <c r="E43" i="1"/>
  <c r="F43" i="1" s="1"/>
  <c r="M42" i="1"/>
  <c r="L42" i="1"/>
  <c r="E42" i="1"/>
  <c r="F42" i="1" s="1"/>
  <c r="M41" i="1"/>
  <c r="L41" i="1"/>
  <c r="E41" i="1"/>
  <c r="F41" i="1" s="1"/>
  <c r="M40" i="1"/>
  <c r="L40" i="1"/>
  <c r="E40" i="1"/>
  <c r="F40" i="1" s="1"/>
  <c r="M39" i="1"/>
  <c r="L39" i="1"/>
  <c r="E39" i="1"/>
  <c r="F39" i="1" s="1"/>
  <c r="M38" i="1"/>
  <c r="L38" i="1"/>
  <c r="E38" i="1"/>
  <c r="F38" i="1" s="1"/>
  <c r="M37" i="1"/>
  <c r="L37" i="1"/>
  <c r="E37" i="1"/>
  <c r="F37" i="1" s="1"/>
  <c r="M36" i="1"/>
  <c r="L36" i="1"/>
  <c r="E36" i="1"/>
  <c r="F36" i="1" s="1"/>
  <c r="M35" i="1"/>
  <c r="L35" i="1"/>
  <c r="D35" i="1"/>
  <c r="M34" i="1"/>
  <c r="L34" i="1"/>
  <c r="E34" i="1"/>
  <c r="F34" i="1" s="1"/>
  <c r="M33" i="1"/>
  <c r="L33" i="1"/>
  <c r="E33" i="1"/>
  <c r="F33" i="1" s="1"/>
  <c r="M32" i="1"/>
  <c r="L32" i="1"/>
  <c r="E32" i="1"/>
  <c r="F32" i="1" s="1"/>
  <c r="M31" i="1"/>
  <c r="L31" i="1"/>
  <c r="E31" i="1"/>
  <c r="F31" i="1" s="1"/>
  <c r="M30" i="1"/>
  <c r="L30" i="1"/>
  <c r="E30" i="1"/>
  <c r="F30" i="1" s="1"/>
  <c r="M29" i="1"/>
  <c r="L29" i="1"/>
  <c r="E29" i="1"/>
  <c r="F29" i="1" s="1"/>
  <c r="M28" i="1"/>
  <c r="L28" i="1"/>
  <c r="E28" i="1"/>
  <c r="F28" i="1" s="1"/>
  <c r="M27" i="1"/>
  <c r="L27" i="1"/>
  <c r="E27" i="1"/>
  <c r="F27" i="1" s="1"/>
  <c r="M26" i="1"/>
  <c r="L26" i="1"/>
  <c r="E26" i="1"/>
  <c r="F26" i="1" s="1"/>
  <c r="M25" i="1"/>
  <c r="L25" i="1"/>
  <c r="E25" i="1"/>
  <c r="F25" i="1" s="1"/>
  <c r="M24" i="1"/>
  <c r="L24" i="1"/>
  <c r="AD4" i="1" s="1"/>
  <c r="D24" i="1"/>
  <c r="Y4" i="1" s="1"/>
  <c r="M23" i="1"/>
  <c r="L23" i="1"/>
  <c r="E23" i="1"/>
  <c r="F23" i="1" s="1"/>
  <c r="M22" i="1"/>
  <c r="L22" i="1"/>
  <c r="E22" i="1"/>
  <c r="F22" i="1" s="1"/>
  <c r="M21" i="1"/>
  <c r="L21" i="1"/>
  <c r="E21" i="1"/>
  <c r="F21" i="1" s="1"/>
  <c r="M20" i="1"/>
  <c r="L20" i="1"/>
  <c r="E20" i="1"/>
  <c r="F20" i="1" s="1"/>
  <c r="M19" i="1"/>
  <c r="L19" i="1"/>
  <c r="E19" i="1"/>
  <c r="F19" i="1" s="1"/>
  <c r="M18" i="1"/>
  <c r="L18" i="1"/>
  <c r="F18" i="1"/>
  <c r="M17" i="1"/>
  <c r="L17" i="1"/>
  <c r="F17" i="1"/>
  <c r="M16" i="1"/>
  <c r="L16" i="1"/>
  <c r="E16" i="1"/>
  <c r="M15" i="1"/>
  <c r="L15" i="1"/>
  <c r="F15" i="1"/>
  <c r="M14" i="1"/>
  <c r="L14" i="1"/>
  <c r="F14" i="1"/>
  <c r="M13" i="1"/>
  <c r="AE3" i="1" s="1"/>
  <c r="L13" i="1"/>
  <c r="AD3" i="1" s="1"/>
  <c r="M12" i="1"/>
  <c r="L12" i="1"/>
  <c r="E12" i="1"/>
  <c r="D12" i="1"/>
  <c r="Z11" i="1"/>
  <c r="X11" i="1"/>
  <c r="W11" i="1"/>
  <c r="M11" i="1"/>
  <c r="L11" i="1"/>
  <c r="E11" i="1"/>
  <c r="D11" i="1"/>
  <c r="Z10" i="1"/>
  <c r="X10" i="1"/>
  <c r="W10" i="1"/>
  <c r="M10" i="1"/>
  <c r="L10" i="1"/>
  <c r="E10" i="1"/>
  <c r="D10" i="1"/>
  <c r="Z9" i="1"/>
  <c r="X9" i="1"/>
  <c r="W9" i="1"/>
  <c r="M9" i="1"/>
  <c r="L9" i="1"/>
  <c r="E9" i="1"/>
  <c r="D9" i="1"/>
  <c r="Z8" i="1"/>
  <c r="X8" i="1"/>
  <c r="W8" i="1"/>
  <c r="M8" i="1"/>
  <c r="L8" i="1"/>
  <c r="E8" i="1"/>
  <c r="D8" i="1"/>
  <c r="Z7" i="1"/>
  <c r="X7" i="1"/>
  <c r="W7" i="1"/>
  <c r="M7" i="1"/>
  <c r="L7" i="1"/>
  <c r="E7" i="1"/>
  <c r="D7" i="1"/>
  <c r="Z6" i="1"/>
  <c r="X6" i="1"/>
  <c r="W6" i="1"/>
  <c r="M6" i="1"/>
  <c r="L6" i="1"/>
  <c r="E6" i="1"/>
  <c r="D6" i="1"/>
  <c r="Z5" i="1"/>
  <c r="X5" i="1"/>
  <c r="W5" i="1"/>
  <c r="M5" i="1"/>
  <c r="L5" i="1"/>
  <c r="E5" i="1"/>
  <c r="D5" i="1"/>
  <c r="AE4" i="1"/>
  <c r="Z4" i="1"/>
  <c r="X4" i="1"/>
  <c r="W4" i="1"/>
  <c r="M4" i="1"/>
  <c r="L4" i="1"/>
  <c r="E4" i="1"/>
  <c r="D4" i="1"/>
  <c r="Z3" i="1"/>
  <c r="X3" i="1"/>
  <c r="W3" i="1"/>
  <c r="M3" i="1"/>
  <c r="L3" i="1"/>
  <c r="E3" i="1"/>
  <c r="D3" i="1"/>
  <c r="F6" i="1" l="1"/>
  <c r="F60" i="1"/>
  <c r="F62" i="1"/>
  <c r="F5" i="1"/>
  <c r="F54" i="1"/>
  <c r="F116" i="1"/>
  <c r="F120" i="1"/>
  <c r="F47" i="1"/>
  <c r="F49" i="1"/>
  <c r="F51" i="1"/>
  <c r="F53" i="1"/>
  <c r="F59" i="1"/>
  <c r="F61" i="1"/>
  <c r="F63" i="1"/>
  <c r="F65" i="1"/>
  <c r="F67" i="1"/>
  <c r="F122" i="1"/>
  <c r="F139" i="1"/>
  <c r="F133" i="1"/>
  <c r="F3" i="1"/>
  <c r="F48" i="1"/>
  <c r="F52" i="1"/>
  <c r="F142" i="1"/>
  <c r="F10" i="1"/>
  <c r="F109" i="1"/>
  <c r="F111" i="1"/>
  <c r="F8" i="1"/>
  <c r="F136" i="1"/>
  <c r="F138" i="1"/>
  <c r="F140" i="1"/>
  <c r="F128" i="1"/>
  <c r="F102" i="1"/>
  <c r="F115" i="1"/>
  <c r="F121" i="1"/>
  <c r="F126" i="1"/>
  <c r="F144" i="1"/>
  <c r="F9" i="1"/>
  <c r="F119" i="1"/>
  <c r="F131" i="1"/>
  <c r="F7" i="1"/>
  <c r="F104" i="1"/>
  <c r="F106" i="1"/>
  <c r="F124" i="1"/>
  <c r="F108" i="1"/>
  <c r="F114" i="1"/>
  <c r="F55" i="1"/>
  <c r="D134" i="1"/>
  <c r="Y10" i="1" s="1"/>
  <c r="F107" i="1"/>
  <c r="F129" i="1"/>
  <c r="F143" i="1"/>
  <c r="F118" i="1"/>
  <c r="F58" i="1"/>
  <c r="F103" i="1"/>
  <c r="F105" i="1"/>
  <c r="F117" i="1"/>
  <c r="F125" i="1"/>
  <c r="F127" i="1"/>
  <c r="F137" i="1"/>
  <c r="F141" i="1"/>
  <c r="F110" i="1"/>
  <c r="F130" i="1"/>
  <c r="F50" i="1"/>
  <c r="F56" i="1"/>
  <c r="F64" i="1"/>
  <c r="F132" i="1"/>
  <c r="F11" i="1"/>
  <c r="F66" i="1"/>
  <c r="F79" i="1"/>
  <c r="AA7" i="1" s="1"/>
  <c r="D123" i="1"/>
  <c r="Y9" i="1" s="1"/>
  <c r="F113" i="1"/>
  <c r="D68" i="1"/>
  <c r="Y6" i="1" s="1"/>
  <c r="F101" i="1"/>
  <c r="F46" i="1"/>
  <c r="F35" i="1"/>
  <c r="D145" i="1"/>
  <c r="Y11" i="1" s="1"/>
  <c r="F4" i="1"/>
  <c r="D13" i="1"/>
  <c r="Y3" i="1" s="1"/>
  <c r="D112" i="1"/>
  <c r="Y8" i="1" s="1"/>
  <c r="F135" i="1"/>
  <c r="F24" i="1"/>
  <c r="AA4" i="1" s="1"/>
  <c r="F12" i="1"/>
  <c r="D57" i="1"/>
  <c r="Y5" i="1" s="1"/>
  <c r="F90" i="1"/>
  <c r="F68" i="1" l="1"/>
  <c r="AA6" i="1" s="1"/>
  <c r="F112" i="1"/>
  <c r="AA8" i="1" s="1"/>
  <c r="F134" i="1"/>
  <c r="AA10" i="1" s="1"/>
  <c r="F57" i="1"/>
  <c r="AA5" i="1" s="1"/>
  <c r="F145" i="1"/>
  <c r="F123" i="1"/>
  <c r="AA9" i="1" s="1"/>
  <c r="F13" i="1"/>
  <c r="AA3" i="1" s="1"/>
  <c r="F147" i="1" l="1"/>
  <c r="AA11" i="1"/>
  <c r="AA12" i="1" s="1"/>
  <c r="G89" i="1" l="1"/>
  <c r="J89" i="1" s="1"/>
  <c r="G85" i="1"/>
  <c r="J85" i="1" s="1"/>
  <c r="G93" i="1"/>
  <c r="J93" i="1" s="1"/>
  <c r="G80" i="1"/>
  <c r="J80" i="1" s="1"/>
  <c r="G29" i="1"/>
  <c r="J29" i="1" s="1"/>
  <c r="G32" i="1"/>
  <c r="J32" i="1" s="1"/>
  <c r="G28" i="1"/>
  <c r="J28" i="1" s="1"/>
  <c r="G86" i="1"/>
  <c r="J86" i="1" s="1"/>
  <c r="G94" i="1"/>
  <c r="J94" i="1" s="1"/>
  <c r="G34" i="1"/>
  <c r="J34" i="1" s="1"/>
  <c r="G27" i="1"/>
  <c r="J27" i="1" s="1"/>
  <c r="G25" i="1"/>
  <c r="G82" i="1"/>
  <c r="J82" i="1" s="1"/>
  <c r="G145" i="1"/>
  <c r="G84" i="1"/>
  <c r="J84" i="1" s="1"/>
  <c r="G79" i="1"/>
  <c r="G97" i="1"/>
  <c r="J97" i="1" s="1"/>
  <c r="G98" i="1"/>
  <c r="J98" i="1" s="1"/>
  <c r="G37" i="1"/>
  <c r="J37" i="1" s="1"/>
  <c r="G13" i="1"/>
  <c r="G42" i="1"/>
  <c r="J42" i="1" s="1"/>
  <c r="G90" i="1"/>
  <c r="H90" i="1" s="1"/>
  <c r="G26" i="1"/>
  <c r="J26" i="1" s="1"/>
  <c r="G36" i="1"/>
  <c r="G123" i="1"/>
  <c r="G45" i="1"/>
  <c r="J45" i="1" s="1"/>
  <c r="G95" i="1"/>
  <c r="J95" i="1" s="1"/>
  <c r="G30" i="1"/>
  <c r="J30" i="1" s="1"/>
  <c r="G91" i="1"/>
  <c r="J91" i="1" s="1"/>
  <c r="G112" i="1"/>
  <c r="G92" i="1"/>
  <c r="J92" i="1" s="1"/>
  <c r="G38" i="1"/>
  <c r="J38" i="1" s="1"/>
  <c r="G100" i="1"/>
  <c r="J100" i="1" s="1"/>
  <c r="G88" i="1"/>
  <c r="J88" i="1" s="1"/>
  <c r="G101" i="1"/>
  <c r="H101" i="1" s="1"/>
  <c r="G31" i="1"/>
  <c r="J31" i="1" s="1"/>
  <c r="G44" i="1"/>
  <c r="J44" i="1" s="1"/>
  <c r="G87" i="1"/>
  <c r="J87" i="1" s="1"/>
  <c r="G24" i="1"/>
  <c r="G33" i="1"/>
  <c r="J33" i="1" s="1"/>
  <c r="G83" i="1"/>
  <c r="J83" i="1" s="1"/>
  <c r="G41" i="1"/>
  <c r="J41" i="1" s="1"/>
  <c r="G81" i="1"/>
  <c r="J81" i="1" s="1"/>
  <c r="G134" i="1"/>
  <c r="G99" i="1"/>
  <c r="J99" i="1" s="1"/>
  <c r="G68" i="1"/>
  <c r="G40" i="1"/>
  <c r="J40" i="1" s="1"/>
  <c r="G57" i="1"/>
  <c r="G96" i="1"/>
  <c r="J96" i="1" s="1"/>
  <c r="G39" i="1"/>
  <c r="J39" i="1" s="1"/>
  <c r="G43" i="1"/>
  <c r="J43" i="1" s="1"/>
  <c r="AB5" i="1" l="1"/>
  <c r="H57" i="1"/>
  <c r="AB7" i="1"/>
  <c r="H79" i="1"/>
  <c r="AB8" i="1"/>
  <c r="H112" i="1"/>
  <c r="J101" i="1"/>
  <c r="AB3" i="1"/>
  <c r="H13" i="1"/>
  <c r="J25" i="1"/>
  <c r="J35" i="1" s="1"/>
  <c r="G35" i="1"/>
  <c r="H35" i="1" s="1"/>
  <c r="J90" i="1"/>
  <c r="H145" i="1"/>
  <c r="AB11" i="1"/>
  <c r="I97" i="1"/>
  <c r="I98" i="1"/>
  <c r="I93" i="1"/>
  <c r="I94" i="1"/>
  <c r="I92" i="1"/>
  <c r="I99" i="1"/>
  <c r="I95" i="1"/>
  <c r="I91" i="1"/>
  <c r="I96" i="1"/>
  <c r="I100" i="1"/>
  <c r="H68" i="1"/>
  <c r="AB6" i="1"/>
  <c r="H134" i="1"/>
  <c r="AB10" i="1"/>
  <c r="J36" i="1"/>
  <c r="J46" i="1" s="1"/>
  <c r="G46" i="1"/>
  <c r="H46" i="1" s="1"/>
  <c r="H24" i="1"/>
  <c r="AB4" i="1"/>
  <c r="I86" i="1"/>
  <c r="I87" i="1"/>
  <c r="I84" i="1"/>
  <c r="I81" i="1"/>
  <c r="I88" i="1"/>
  <c r="I80" i="1"/>
  <c r="I85" i="1"/>
  <c r="I89" i="1"/>
  <c r="I83" i="1"/>
  <c r="I82" i="1"/>
  <c r="H123" i="1"/>
  <c r="AB9" i="1"/>
  <c r="G147" i="1" l="1"/>
  <c r="I72" i="1"/>
  <c r="G73" i="1"/>
  <c r="J73" i="1" s="1"/>
  <c r="G70" i="1"/>
  <c r="J70" i="1" s="1"/>
  <c r="G74" i="1"/>
  <c r="J74" i="1" s="1"/>
  <c r="I77" i="1"/>
  <c r="G75" i="1"/>
  <c r="J75" i="1" s="1"/>
  <c r="I74" i="1"/>
  <c r="I78" i="1"/>
  <c r="I70" i="1"/>
  <c r="I73" i="1"/>
  <c r="I76" i="1"/>
  <c r="G76" i="1"/>
  <c r="J76" i="1" s="1"/>
  <c r="G77" i="1"/>
  <c r="J77" i="1" s="1"/>
  <c r="I75" i="1"/>
  <c r="G72" i="1"/>
  <c r="J72" i="1" s="1"/>
  <c r="I69" i="1"/>
  <c r="G71" i="1"/>
  <c r="J71" i="1" s="1"/>
  <c r="I71" i="1"/>
  <c r="G69" i="1"/>
  <c r="J69" i="1" s="1"/>
  <c r="G78" i="1"/>
  <c r="J78" i="1" s="1"/>
  <c r="AB12" i="1"/>
  <c r="I39" i="1"/>
  <c r="I45" i="1"/>
  <c r="I42" i="1"/>
  <c r="I37" i="1"/>
  <c r="I41" i="1"/>
  <c r="I44" i="1"/>
  <c r="I38" i="1"/>
  <c r="I40" i="1"/>
  <c r="I43" i="1"/>
  <c r="I36" i="1"/>
  <c r="G7" i="1"/>
  <c r="J7" i="1" s="1"/>
  <c r="I7" i="1"/>
  <c r="I3" i="1"/>
  <c r="G3" i="1"/>
  <c r="J3" i="1" s="1"/>
  <c r="I11" i="1"/>
  <c r="G11" i="1"/>
  <c r="J11" i="1" s="1"/>
  <c r="G8" i="1"/>
  <c r="J8" i="1" s="1"/>
  <c r="G9" i="1"/>
  <c r="J9" i="1" s="1"/>
  <c r="I10" i="1"/>
  <c r="G6" i="1"/>
  <c r="J6" i="1" s="1"/>
  <c r="G10" i="1"/>
  <c r="J10" i="1" s="1"/>
  <c r="I6" i="1"/>
  <c r="I8" i="1"/>
  <c r="G5" i="1"/>
  <c r="J5" i="1" s="1"/>
  <c r="I9" i="1"/>
  <c r="I5" i="1"/>
  <c r="I4" i="1"/>
  <c r="G4" i="1"/>
  <c r="J4" i="1" s="1"/>
  <c r="I12" i="1"/>
  <c r="G12" i="1"/>
  <c r="J12" i="1" s="1"/>
  <c r="G108" i="1"/>
  <c r="J108" i="1" s="1"/>
  <c r="G111" i="1"/>
  <c r="J111" i="1" s="1"/>
  <c r="G109" i="1"/>
  <c r="J109" i="1" s="1"/>
  <c r="G102" i="1"/>
  <c r="J102" i="1" s="1"/>
  <c r="I106" i="1"/>
  <c r="G110" i="1"/>
  <c r="J110" i="1" s="1"/>
  <c r="G103" i="1"/>
  <c r="J103" i="1" s="1"/>
  <c r="G106" i="1"/>
  <c r="J106" i="1" s="1"/>
  <c r="I107" i="1"/>
  <c r="I110" i="1"/>
  <c r="I105" i="1"/>
  <c r="I102" i="1"/>
  <c r="I109" i="1"/>
  <c r="G104" i="1"/>
  <c r="J104" i="1" s="1"/>
  <c r="I111" i="1"/>
  <c r="G105" i="1"/>
  <c r="J105" i="1" s="1"/>
  <c r="I108" i="1"/>
  <c r="I103" i="1"/>
  <c r="I104" i="1"/>
  <c r="G107" i="1"/>
  <c r="J107" i="1" s="1"/>
  <c r="I16" i="1"/>
  <c r="G16" i="1"/>
  <c r="J16" i="1" s="1"/>
  <c r="G18" i="1"/>
  <c r="J18" i="1" s="1"/>
  <c r="G14" i="1"/>
  <c r="J14" i="1" s="1"/>
  <c r="I18" i="1"/>
  <c r="I21" i="1"/>
  <c r="I22" i="1"/>
  <c r="G17" i="1"/>
  <c r="J17" i="1" s="1"/>
  <c r="I20" i="1"/>
  <c r="G15" i="1"/>
  <c r="J15" i="1" s="1"/>
  <c r="G23" i="1"/>
  <c r="J23" i="1" s="1"/>
  <c r="G19" i="1"/>
  <c r="J19" i="1" s="1"/>
  <c r="G22" i="1"/>
  <c r="J22" i="1" s="1"/>
  <c r="I23" i="1"/>
  <c r="I14" i="1"/>
  <c r="I19" i="1"/>
  <c r="G21" i="1"/>
  <c r="J21" i="1" s="1"/>
  <c r="I17" i="1"/>
  <c r="I15" i="1"/>
  <c r="G20" i="1"/>
  <c r="J20" i="1" s="1"/>
  <c r="G139" i="1"/>
  <c r="J139" i="1" s="1"/>
  <c r="I143" i="1"/>
  <c r="G141" i="1"/>
  <c r="J141" i="1" s="1"/>
  <c r="G143" i="1"/>
  <c r="J143" i="1" s="1"/>
  <c r="G140" i="1"/>
  <c r="J140" i="1" s="1"/>
  <c r="G138" i="1"/>
  <c r="J138" i="1" s="1"/>
  <c r="I144" i="1"/>
  <c r="I140" i="1"/>
  <c r="G137" i="1"/>
  <c r="J137" i="1" s="1"/>
  <c r="G144" i="1"/>
  <c r="J144" i="1" s="1"/>
  <c r="I137" i="1"/>
  <c r="I142" i="1"/>
  <c r="I138" i="1"/>
  <c r="I139" i="1"/>
  <c r="I136" i="1"/>
  <c r="G136" i="1"/>
  <c r="J136" i="1" s="1"/>
  <c r="G142" i="1"/>
  <c r="J142" i="1" s="1"/>
  <c r="I141" i="1"/>
  <c r="I135" i="1"/>
  <c r="G135" i="1"/>
  <c r="J135" i="1" s="1"/>
  <c r="I27" i="1"/>
  <c r="I34" i="1"/>
  <c r="I30" i="1"/>
  <c r="I32" i="1"/>
  <c r="I29" i="1"/>
  <c r="I28" i="1"/>
  <c r="I25" i="1"/>
  <c r="I31" i="1"/>
  <c r="I26" i="1"/>
  <c r="I33" i="1"/>
  <c r="I61" i="1"/>
  <c r="G61" i="1"/>
  <c r="J61" i="1" s="1"/>
  <c r="G63" i="1"/>
  <c r="J63" i="1" s="1"/>
  <c r="I63" i="1"/>
  <c r="I60" i="1"/>
  <c r="G67" i="1"/>
  <c r="J67" i="1" s="1"/>
  <c r="G62" i="1"/>
  <c r="J62" i="1" s="1"/>
  <c r="G59" i="1"/>
  <c r="J59" i="1" s="1"/>
  <c r="I58" i="1"/>
  <c r="G66" i="1"/>
  <c r="J66" i="1" s="1"/>
  <c r="I65" i="1"/>
  <c r="G64" i="1"/>
  <c r="J64" i="1" s="1"/>
  <c r="G65" i="1"/>
  <c r="J65" i="1" s="1"/>
  <c r="I67" i="1"/>
  <c r="I59" i="1"/>
  <c r="I62" i="1"/>
  <c r="I64" i="1"/>
  <c r="G60" i="1"/>
  <c r="J60" i="1" s="1"/>
  <c r="I66" i="1"/>
  <c r="G58" i="1"/>
  <c r="J58" i="1" s="1"/>
  <c r="G122" i="1"/>
  <c r="J122" i="1" s="1"/>
  <c r="G118" i="1"/>
  <c r="J118" i="1" s="1"/>
  <c r="G114" i="1"/>
  <c r="J114" i="1" s="1"/>
  <c r="I117" i="1"/>
  <c r="G120" i="1"/>
  <c r="J120" i="1" s="1"/>
  <c r="G119" i="1"/>
  <c r="J119" i="1" s="1"/>
  <c r="I119" i="1"/>
  <c r="I118" i="1"/>
  <c r="G121" i="1"/>
  <c r="J121" i="1" s="1"/>
  <c r="I120" i="1"/>
  <c r="G117" i="1"/>
  <c r="J117" i="1" s="1"/>
  <c r="I114" i="1"/>
  <c r="I115" i="1"/>
  <c r="I121" i="1"/>
  <c r="G115" i="1"/>
  <c r="J115" i="1" s="1"/>
  <c r="I122" i="1"/>
  <c r="G116" i="1"/>
  <c r="J116" i="1" s="1"/>
  <c r="I116" i="1"/>
  <c r="I113" i="1"/>
  <c r="G113" i="1"/>
  <c r="J113" i="1" s="1"/>
  <c r="G128" i="1"/>
  <c r="J128" i="1" s="1"/>
  <c r="G133" i="1"/>
  <c r="J133" i="1" s="1"/>
  <c r="I132" i="1"/>
  <c r="I130" i="1"/>
  <c r="I128" i="1"/>
  <c r="I124" i="1"/>
  <c r="G124" i="1"/>
  <c r="J124" i="1" s="1"/>
  <c r="G126" i="1"/>
  <c r="J126" i="1" s="1"/>
  <c r="I129" i="1"/>
  <c r="G131" i="1"/>
  <c r="J131" i="1" s="1"/>
  <c r="I133" i="1"/>
  <c r="I127" i="1"/>
  <c r="G127" i="1"/>
  <c r="J127" i="1" s="1"/>
  <c r="G130" i="1"/>
  <c r="J130" i="1" s="1"/>
  <c r="G129" i="1"/>
  <c r="J129" i="1" s="1"/>
  <c r="I125" i="1"/>
  <c r="I126" i="1"/>
  <c r="G132" i="1"/>
  <c r="J132" i="1" s="1"/>
  <c r="G125" i="1"/>
  <c r="J125" i="1" s="1"/>
  <c r="I131" i="1"/>
  <c r="I90" i="1"/>
  <c r="G55" i="1"/>
  <c r="J55" i="1" s="1"/>
  <c r="I47" i="1"/>
  <c r="G49" i="1"/>
  <c r="J49" i="1" s="1"/>
  <c r="G56" i="1"/>
  <c r="J56" i="1" s="1"/>
  <c r="I56" i="1"/>
  <c r="G47" i="1"/>
  <c r="J47" i="1" s="1"/>
  <c r="G48" i="1"/>
  <c r="J48" i="1" s="1"/>
  <c r="I51" i="1"/>
  <c r="I53" i="1"/>
  <c r="G54" i="1"/>
  <c r="J54" i="1" s="1"/>
  <c r="G51" i="1"/>
  <c r="J51" i="1" s="1"/>
  <c r="G50" i="1"/>
  <c r="J50" i="1" s="1"/>
  <c r="I54" i="1"/>
  <c r="I50" i="1"/>
  <c r="I55" i="1"/>
  <c r="I48" i="1"/>
  <c r="I49" i="1"/>
  <c r="G53" i="1"/>
  <c r="J53" i="1" s="1"/>
  <c r="G52" i="1"/>
  <c r="J52" i="1" s="1"/>
  <c r="I52" i="1"/>
  <c r="I101" i="1"/>
  <c r="I134" i="1" l="1"/>
  <c r="J112" i="1"/>
  <c r="AC8" i="1" s="1"/>
  <c r="I57" i="1"/>
  <c r="I123" i="1"/>
  <c r="I79" i="1"/>
  <c r="I112" i="1"/>
  <c r="I46" i="1"/>
  <c r="I145" i="1"/>
  <c r="J57" i="1"/>
  <c r="AC5" i="1" s="1"/>
  <c r="I24" i="1"/>
  <c r="J24" i="1"/>
  <c r="AC4" i="1" s="1"/>
  <c r="J13" i="1"/>
  <c r="AC3" i="1" s="1"/>
  <c r="J79" i="1"/>
  <c r="AC7" i="1" s="1"/>
  <c r="J145" i="1"/>
  <c r="J68" i="1"/>
  <c r="AC6" i="1" s="1"/>
  <c r="I68" i="1"/>
  <c r="I13" i="1"/>
  <c r="J134" i="1"/>
  <c r="AC10" i="1" s="1"/>
  <c r="I35" i="1"/>
  <c r="J123" i="1"/>
  <c r="AC9" i="1" s="1"/>
  <c r="J147" i="1" l="1"/>
  <c r="AC11" i="1"/>
  <c r="AC12" i="1" s="1"/>
</calcChain>
</file>

<file path=xl/comments1.xml><?xml version="1.0" encoding="utf-8"?>
<comments xmlns="http://schemas.openxmlformats.org/spreadsheetml/2006/main">
  <authors>
    <author>Selin Dindaroglu</author>
  </authors>
  <commentList>
    <comment ref="E14" authorId="0" shapeId="0">
      <text>
        <r>
          <rPr>
            <b/>
            <sz val="9"/>
            <color indexed="81"/>
            <rFont val="Tahoma"/>
            <family val="2"/>
            <charset val="162"/>
          </rPr>
          <t>Selin Dindaroglu:</t>
        </r>
        <r>
          <rPr>
            <sz val="9"/>
            <color indexed="81"/>
            <rFont val="Tahoma"/>
            <family val="2"/>
            <charset val="162"/>
          </rPr>
          <t xml:space="preserve">
Haircut kontrolü yapılması lazım</t>
        </r>
      </text>
    </comment>
    <comment ref="E58" authorId="0" shapeId="0">
      <text>
        <r>
          <rPr>
            <b/>
            <sz val="9"/>
            <color indexed="81"/>
            <rFont val="Tahoma"/>
            <family val="2"/>
            <charset val="162"/>
          </rPr>
          <t>Selin Dindaroglu:</t>
        </r>
        <r>
          <rPr>
            <sz val="9"/>
            <color indexed="81"/>
            <rFont val="Tahoma"/>
            <family val="2"/>
            <charset val="162"/>
          </rPr>
          <t xml:space="preserve">
Haircut kontrolü yapılması lazım</t>
        </r>
      </text>
    </comment>
  </commentList>
</comments>
</file>

<file path=xl/sharedStrings.xml><?xml version="1.0" encoding="utf-8"?>
<sst xmlns="http://schemas.openxmlformats.org/spreadsheetml/2006/main" count="612" uniqueCount="131">
  <si>
    <t>Valuation Group</t>
  </si>
  <si>
    <t>Series</t>
  </si>
  <si>
    <t>Amount/Quantity</t>
  </si>
  <si>
    <t>Market Value</t>
  </si>
  <si>
    <t>Percentage after haircut</t>
  </si>
  <si>
    <t>Before Group Limit</t>
  </si>
  <si>
    <t>After Group Limit</t>
  </si>
  <si>
    <t>Position value quote</t>
  </si>
  <si>
    <t>Position value</t>
  </si>
  <si>
    <t>After Series Limit</t>
  </si>
  <si>
    <t>Collateral Price</t>
  </si>
  <si>
    <t>Valuation Group Limit</t>
  </si>
  <si>
    <t>Individual Security Limit</t>
  </si>
  <si>
    <t>HAİRCUT</t>
  </si>
  <si>
    <t>CASH_TRY</t>
  </si>
  <si>
    <t>Doldurulcak alan</t>
  </si>
  <si>
    <t>BND_1</t>
  </si>
  <si>
    <t>Seri bazında haircut kontrolü gerekli</t>
  </si>
  <si>
    <t>BND_1-5</t>
  </si>
  <si>
    <t>BND_5</t>
  </si>
  <si>
    <t>CASH_FX</t>
  </si>
  <si>
    <t>DEPOSİT</t>
  </si>
  <si>
    <t>EQUITY</t>
  </si>
  <si>
    <t>EURBND_01</t>
  </si>
  <si>
    <t>EURBND_01-5</t>
  </si>
  <si>
    <t>EURBND_5</t>
  </si>
  <si>
    <t>FUNDS</t>
  </si>
  <si>
    <t>FUNDS-OTHER</t>
  </si>
  <si>
    <t>LOC_01</t>
  </si>
  <si>
    <t>XAU</t>
  </si>
  <si>
    <t>Exchange Rate</t>
  </si>
  <si>
    <t>SUKUK</t>
  </si>
  <si>
    <t>EQUITY-30</t>
  </si>
  <si>
    <t>EQUITY-100</t>
  </si>
  <si>
    <t>CASH_FX-EUR</t>
  </si>
  <si>
    <t>CASH_FX-USD</t>
  </si>
  <si>
    <t>CASH_FX-GBP</t>
  </si>
  <si>
    <t>USD-EURBND_1-5</t>
  </si>
  <si>
    <t>USD-EURBND_5-10</t>
  </si>
  <si>
    <t>USD-EURBND_10-30</t>
  </si>
  <si>
    <t>USD-EURBND_30 ve üzeri</t>
  </si>
  <si>
    <t>EUR-EURBND_1-5</t>
  </si>
  <si>
    <t>EUR-EURBND_5-10</t>
  </si>
  <si>
    <t>EUR-EURBND_10-30</t>
  </si>
  <si>
    <t>EUR-EURBND_30 ve üzeri</t>
  </si>
  <si>
    <t>SUKUK_0-1</t>
  </si>
  <si>
    <t>SUKUK_1-5</t>
  </si>
  <si>
    <t>SUKUK_5 ve üzeri</t>
  </si>
  <si>
    <t>HS Şemsiye Fonu Payları</t>
  </si>
  <si>
    <t>BA Şemsiye Fonu Payları</t>
  </si>
  <si>
    <t>ALTIN</t>
  </si>
  <si>
    <t>BİAŞ  Payları</t>
  </si>
  <si>
    <t>VDMK</t>
  </si>
  <si>
    <t>G7 iç borç sen ile Euro tah.</t>
  </si>
  <si>
    <t>USD-EUROBOND</t>
  </si>
  <si>
    <t>EUR-EUROBOND</t>
  </si>
  <si>
    <t>ŞEMSİYE FONU</t>
  </si>
  <si>
    <t>ELÜS</t>
  </si>
  <si>
    <t>SONUÇ</t>
  </si>
  <si>
    <t>KUR</t>
  </si>
  <si>
    <t>AMOUNT</t>
  </si>
  <si>
    <t>VDMK_1</t>
  </si>
  <si>
    <t>VDMK_1-5</t>
  </si>
  <si>
    <t>VDMK_5 ve üzeri</t>
  </si>
  <si>
    <t>PRİCE</t>
  </si>
  <si>
    <t>MARKET VALUE</t>
  </si>
  <si>
    <t>Madde İçeriği – Eski</t>
  </si>
  <si>
    <t>Madde İçeriği - Yeni</t>
  </si>
  <si>
    <t>Gerekçe</t>
  </si>
  <si>
    <t>Değerleme Katsayıları</t>
  </si>
  <si>
    <t>Merkezi karşı taraf ve/veya takas hizmeti karşılığında teminat olarak kabul edilebilecek kıymetlerin teminat değerlerinin hesaplanmasında aşağıdaki değerleme katsayıları esas alınır.</t>
  </si>
  <si>
    <t>Teminatların değerlemesinde kullanılan katsayılar yürürlükteki mevzuat uyarınca yıllık olarak gözden geçirilmektedir. Bu kapsamda değerleme katsayılarında revizyon ihtiyacı ortaya çıkmıştır. Ayrıca teminat yönetiminde etkinliğin artırılması amacıyla borçlanma araçlarına ilişkin değerleme katsayıları vade bazında farklılaştırılmıştır.</t>
  </si>
  <si>
    <t>Teminat Çeşidi</t>
  </si>
  <si>
    <t>Değerleme Katsayısı</t>
  </si>
  <si>
    <t>Türk Lirası</t>
  </si>
  <si>
    <t>Konvertible Döviz(USD)</t>
  </si>
  <si>
    <t>Konvertible Döviz(EUR, GBP)</t>
  </si>
  <si>
    <t>Konvertible Döviz(EUR)</t>
  </si>
  <si>
    <t>Konvertible Döviz(GBP)</t>
  </si>
  <si>
    <t>DİBS</t>
  </si>
  <si>
    <t xml:space="preserve">0-1 Yıl %97
1-5 Yıl %93
5 Yıl ve üzeri %92
</t>
  </si>
  <si>
    <t>T.C. Hazinesi Dış Borçlanma Araçları (Eurobond)</t>
  </si>
  <si>
    <t>T.C. Hazinesi Yurtdışı ve Yurtiçi YP Cinsi Borçlanma Araçları (Eurobond ve Döviz Ödemeli DİBS-USD)</t>
  </si>
  <si>
    <t xml:space="preserve">5 Yıla kadar %93
5-10 Yıl %93
10-30 Yıl %89
30 ve üzeri %86
</t>
  </si>
  <si>
    <t>T.C. Hazinesi Yurtdışı ve Yurtiçi YP Cinsi Borçlanma Araçları (Eurobond ve Döviz Ödemeli DİBS-EUR)</t>
  </si>
  <si>
    <t xml:space="preserve">5 Yıla kadar %93
5-10 Yıl %91
10-30 Yıl %88
30 ve üzeri %85
</t>
  </si>
  <si>
    <t>T.C. Hazine Varlık Kiralama A.Ş. Tarafından İhraç Edilen Kira Sertifikaları</t>
  </si>
  <si>
    <t xml:space="preserve">0-1 Yıl %95
1-5 Yıl %91
5 Yıl ve üzeri %90
</t>
  </si>
  <si>
    <t>İpotek teminatlı menkul kıymetler, ipoteğe dayalı menkul kıymetler, varlık teminatlı menkul kıymetler ve varlığa dayalı menkul kıymetler</t>
  </si>
  <si>
    <t>Pay Senetleri(BIST100)</t>
  </si>
  <si>
    <t>BIST 30 %76
BIST 100 %70</t>
  </si>
  <si>
    <t>Pay Senetleri</t>
  </si>
  <si>
    <t xml:space="preserve">BIST 30 %86
BIST 100 %82
</t>
  </si>
  <si>
    <t>Hisse Senedi Şemsiye Fonu Payları</t>
  </si>
  <si>
    <t>Borçlanma Araçları Şemsiye Fonu Payları</t>
  </si>
  <si>
    <t>Borsalarda İşlem Gören Standartta Altın</t>
  </si>
  <si>
    <t>İŞLEM TEMİNATI</t>
  </si>
  <si>
    <t>Kıymetler</t>
  </si>
  <si>
    <t>PAY</t>
  </si>
  <si>
    <t>BAP</t>
  </si>
  <si>
    <t>SWAP</t>
  </si>
  <si>
    <t>BİAŞ PP</t>
  </si>
  <si>
    <t>VİOP</t>
  </si>
  <si>
    <t>ÖPP</t>
  </si>
  <si>
    <t>grup limiti</t>
  </si>
  <si>
    <t>alt grup limiti (grup limiti yüzdesi olarak)</t>
  </si>
  <si>
    <t>Nakit</t>
  </si>
  <si>
    <t>En Fazla %100</t>
  </si>
  <si>
    <t>-</t>
  </si>
  <si>
    <t>USD/EUR/GBP</t>
  </si>
  <si>
    <t>En Fazla %50</t>
  </si>
  <si>
    <t>En Fazla %70</t>
  </si>
  <si>
    <t>DIBS</t>
  </si>
  <si>
    <t>%35(Isın bazlı)</t>
  </si>
  <si>
    <t>%50(Isın bazlı)</t>
  </si>
  <si>
    <t>50%(Isın bazlı)</t>
  </si>
  <si>
    <t>T.C. Hazinesi Dış borçlanma senetleri (Eurobond)</t>
  </si>
  <si>
    <t>Kira sertifikaları</t>
  </si>
  <si>
    <t>Pay senetleri(BIST100)</t>
  </si>
  <si>
    <t>En Fazla %90</t>
  </si>
  <si>
    <t>Hisse senedi şemsiye fonu payları</t>
  </si>
  <si>
    <t>Borçlanma araçları şemsiye fonu payları</t>
  </si>
  <si>
    <t>Altın</t>
  </si>
  <si>
    <t>En Fazla %25</t>
  </si>
  <si>
    <t>BİAŞ Payları</t>
  </si>
  <si>
    <t>Elektronik Ürün Senedi</t>
  </si>
  <si>
    <t>G7 ülkeleri tarafından ihraç edilen iç borçlanma senetleri ile Euro tahviller</t>
  </si>
  <si>
    <t>X</t>
  </si>
  <si>
    <t>GARANTİ FONU</t>
  </si>
  <si>
    <t>En Fazla %80</t>
  </si>
  <si>
    <t>BİAŞ C Grubu Payları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</si>
</sst>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 _T_L_-;\-* #,##0.00\ _T_L_-;_-* &quot;-&quot;??\ _T_L_-;_-@_-"/>
    <numFmt numFmtId="165" formatCode="_(* #,##0_);_(* \(#,##0\);_(* &quot;-&quot;??_);_(@_)"/>
    <numFmt numFmtId="166" formatCode="#,##0.00000000000"/>
    <numFmt numFmtId="167" formatCode="_(* #,##0.000_);_(* \(#,##0.000\);_(* &quot;-&quot;??_);_(@_)"/>
    <numFmt numFmtId="168" formatCode="_(* #,##0.0000_);_(* \(#,##0.0000\);_(* &quot;-&quot;??_);_(@_)"/>
    <numFmt numFmtId="169" formatCode="_(* #,##0.0_);_(* \(#,##0.0\);_(* &quot;-&quot;??_);_(@_)"/>
  </numFmts>
  <fonts count="28" x14ac:knownFonts="1">
    <font>
      <sz val="11"/>
      <color theme="1"/>
      <name val="Calibri"/>
      <family val="2"/>
      <scheme val="minor"/>
    </font>
    <font>
      <sz val="11"/>
      <color theme="1"/>
      <name val="Calibri"/>
      <family val="2"/>
      <scheme val="minor"/>
    </font>
    <font>
      <b/>
      <sz val="9"/>
      <color rgb="FFC00000"/>
      <name val="Calibri"/>
      <family val="2"/>
      <scheme val="minor"/>
    </font>
    <font>
      <b/>
      <sz val="11"/>
      <color theme="1"/>
      <name val="Calibri"/>
      <family val="2"/>
      <charset val="162"/>
      <scheme val="minor"/>
    </font>
    <font>
      <b/>
      <sz val="11"/>
      <color rgb="FFFF0000"/>
      <name val="Calibri"/>
      <family val="2"/>
      <charset val="162"/>
      <scheme val="minor"/>
    </font>
    <font>
      <b/>
      <sz val="12"/>
      <color theme="1"/>
      <name val="Calibri"/>
      <family val="2"/>
      <charset val="162"/>
      <scheme val="minor"/>
    </font>
    <font>
      <sz val="16"/>
      <color theme="1"/>
      <name val="Calibri"/>
      <family val="2"/>
      <scheme val="minor"/>
    </font>
    <font>
      <b/>
      <sz val="9"/>
      <color indexed="81"/>
      <name val="Tahoma"/>
      <family val="2"/>
      <charset val="162"/>
    </font>
    <font>
      <sz val="9"/>
      <color indexed="81"/>
      <name val="Tahoma"/>
      <family val="2"/>
      <charset val="162"/>
    </font>
    <font>
      <sz val="11"/>
      <color rgb="FFFF0000"/>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theme="0"/>
      <name val="Calibri"/>
      <family val="2"/>
      <scheme val="minor"/>
    </font>
    <font>
      <sz val="11"/>
      <color theme="0"/>
      <name val="Calibri"/>
      <family val="2"/>
      <scheme val="minor"/>
    </font>
    <font>
      <b/>
      <i/>
      <sz val="11"/>
      <color theme="1"/>
      <name val="Calibri"/>
      <family val="2"/>
      <charset val="162"/>
      <scheme val="minor"/>
    </font>
    <font>
      <sz val="11"/>
      <name val="Calibri"/>
      <family val="2"/>
      <scheme val="minor"/>
    </font>
    <font>
      <b/>
      <sz val="12"/>
      <color theme="0"/>
      <name val="Calibri"/>
      <family val="2"/>
      <scheme val="minor"/>
    </font>
    <font>
      <sz val="11"/>
      <color rgb="FFFFFF00"/>
      <name val="Calibri"/>
      <family val="2"/>
      <scheme val="minor"/>
    </font>
    <font>
      <b/>
      <sz val="11"/>
      <color rgb="FF9C0006"/>
      <name val="Calibri"/>
      <family val="2"/>
      <charset val="162"/>
      <scheme val="minor"/>
    </font>
    <font>
      <b/>
      <sz val="11"/>
      <color rgb="FF9C6500"/>
      <name val="Calibri"/>
      <family val="2"/>
      <charset val="162"/>
      <scheme val="minor"/>
    </font>
    <font>
      <b/>
      <sz val="11"/>
      <color theme="1"/>
      <name val="Calibri"/>
      <family val="2"/>
      <scheme val="minor"/>
    </font>
    <font>
      <b/>
      <sz val="12"/>
      <color theme="1"/>
      <name val="Times New Roman"/>
      <family val="1"/>
      <charset val="162"/>
    </font>
    <font>
      <sz val="12"/>
      <color theme="1"/>
      <name val="Calibri"/>
      <family val="2"/>
      <scheme val="minor"/>
    </font>
    <font>
      <sz val="12"/>
      <color theme="1"/>
      <name val="Times New Roman"/>
      <family val="1"/>
      <charset val="162"/>
    </font>
    <font>
      <b/>
      <sz val="12"/>
      <color rgb="FFFF0000"/>
      <name val="Times New Roman"/>
      <family val="1"/>
      <charset val="162"/>
    </font>
    <font>
      <b/>
      <sz val="12"/>
      <color rgb="FFFF0000"/>
      <name val="Calibri"/>
      <family val="2"/>
      <scheme val="minor"/>
    </font>
  </fonts>
  <fills count="29">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8" tint="0.59999389629810485"/>
        <bgColor indexed="64"/>
      </patternFill>
    </fill>
  </fills>
  <borders count="7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rgb="FFB2B2B2"/>
      </right>
      <top style="medium">
        <color indexed="64"/>
      </top>
      <bottom style="thin">
        <color rgb="FFB2B2B2"/>
      </bottom>
      <diagonal/>
    </border>
    <border>
      <left style="thin">
        <color rgb="FFB2B2B2"/>
      </left>
      <right style="thin">
        <color rgb="FFB2B2B2"/>
      </right>
      <top style="medium">
        <color indexed="64"/>
      </top>
      <bottom style="thin">
        <color rgb="FFB2B2B2"/>
      </bottom>
      <diagonal/>
    </border>
    <border>
      <left style="thin">
        <color rgb="FFB2B2B2"/>
      </left>
      <right style="medium">
        <color indexed="64"/>
      </right>
      <top style="medium">
        <color indexed="64"/>
      </top>
      <bottom style="thin">
        <color rgb="FFB2B2B2"/>
      </bottom>
      <diagonal/>
    </border>
    <border>
      <left style="medium">
        <color indexed="64"/>
      </left>
      <right style="thin">
        <color rgb="FFB2B2B2"/>
      </right>
      <top style="thin">
        <color rgb="FFB2B2B2"/>
      </top>
      <bottom style="thin">
        <color rgb="FFB2B2B2"/>
      </bottom>
      <diagonal/>
    </border>
    <border>
      <left style="thin">
        <color rgb="FFB2B2B2"/>
      </left>
      <right style="medium">
        <color indexed="64"/>
      </right>
      <top style="thin">
        <color rgb="FFB2B2B2"/>
      </top>
      <bottom style="thin">
        <color rgb="FFB2B2B2"/>
      </bottom>
      <diagonal/>
    </border>
    <border>
      <left style="medium">
        <color indexed="64"/>
      </left>
      <right style="thin">
        <color rgb="FFB2B2B2"/>
      </right>
      <top style="thin">
        <color rgb="FFB2B2B2"/>
      </top>
      <bottom style="medium">
        <color indexed="64"/>
      </bottom>
      <diagonal/>
    </border>
    <border>
      <left style="thin">
        <color rgb="FFB2B2B2"/>
      </left>
      <right style="thin">
        <color rgb="FFB2B2B2"/>
      </right>
      <top style="thin">
        <color rgb="FFB2B2B2"/>
      </top>
      <bottom style="medium">
        <color indexed="64"/>
      </bottom>
      <diagonal/>
    </border>
    <border>
      <left style="thin">
        <color rgb="FFB2B2B2"/>
      </left>
      <right style="medium">
        <color indexed="64"/>
      </right>
      <top style="thin">
        <color rgb="FFB2B2B2"/>
      </top>
      <bottom style="medium">
        <color indexed="64"/>
      </bottom>
      <diagonal/>
    </border>
    <border>
      <left/>
      <right style="thin">
        <color indexed="64"/>
      </right>
      <top style="medium">
        <color indexed="64"/>
      </top>
      <bottom style="medium">
        <color indexed="64"/>
      </bottom>
      <diagonal/>
    </border>
    <border>
      <left style="medium">
        <color indexed="64"/>
      </left>
      <right style="thin">
        <color rgb="FFB2B2B2"/>
      </right>
      <top style="medium">
        <color indexed="64"/>
      </top>
      <bottom style="medium">
        <color indexed="64"/>
      </bottom>
      <diagonal/>
    </border>
    <border>
      <left style="thin">
        <color rgb="FFB2B2B2"/>
      </left>
      <right style="thin">
        <color rgb="FFB2B2B2"/>
      </right>
      <top style="medium">
        <color indexed="64"/>
      </top>
      <bottom style="medium">
        <color indexed="64"/>
      </bottom>
      <diagonal/>
    </border>
    <border>
      <left style="thin">
        <color rgb="FFB2B2B2"/>
      </left>
      <right style="medium">
        <color indexed="64"/>
      </right>
      <top style="medium">
        <color indexed="64"/>
      </top>
      <bottom style="medium">
        <color indexed="64"/>
      </bottom>
      <diagonal/>
    </border>
    <border>
      <left style="medium">
        <color indexed="64"/>
      </left>
      <right style="thin">
        <color rgb="FFB2B2B2"/>
      </right>
      <top/>
      <bottom style="medium">
        <color indexed="64"/>
      </bottom>
      <diagonal/>
    </border>
    <border>
      <left style="thin">
        <color rgb="FFB2B2B2"/>
      </left>
      <right style="thin">
        <color rgb="FFB2B2B2"/>
      </right>
      <top/>
      <bottom style="medium">
        <color indexed="64"/>
      </bottom>
      <diagonal/>
    </border>
    <border>
      <left style="thin">
        <color rgb="FFB2B2B2"/>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double">
        <color rgb="FF3F3F3F"/>
      </left>
      <right style="double">
        <color rgb="FF3F3F3F"/>
      </right>
      <top style="double">
        <color rgb="FF3F3F3F"/>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rgb="FF7F7F7F"/>
      </right>
      <top style="medium">
        <color indexed="64"/>
      </top>
      <bottom style="medium">
        <color indexed="64"/>
      </bottom>
      <diagonal/>
    </border>
    <border>
      <left style="thin">
        <color rgb="FF7F7F7F"/>
      </left>
      <right style="thin">
        <color rgb="FF7F7F7F"/>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double">
        <color rgb="FF3F3F3F"/>
      </right>
      <top style="medium">
        <color indexed="64"/>
      </top>
      <bottom style="double">
        <color rgb="FF3F3F3F"/>
      </bottom>
      <diagonal/>
    </border>
    <border>
      <left style="double">
        <color rgb="FF3F3F3F"/>
      </left>
      <right style="double">
        <color rgb="FF3F3F3F"/>
      </right>
      <top style="medium">
        <color indexed="64"/>
      </top>
      <bottom style="double">
        <color rgb="FF3F3F3F"/>
      </bottom>
      <diagonal/>
    </border>
    <border>
      <left style="double">
        <color rgb="FF3F3F3F"/>
      </left>
      <right style="medium">
        <color indexed="64"/>
      </right>
      <top style="medium">
        <color indexed="64"/>
      </top>
      <bottom style="double">
        <color rgb="FF3F3F3F"/>
      </bottom>
      <diagonal/>
    </border>
    <border>
      <left style="medium">
        <color indexed="64"/>
      </left>
      <right style="double">
        <color rgb="FF3F3F3F"/>
      </right>
      <top/>
      <bottom style="double">
        <color rgb="FF3F3F3F"/>
      </bottom>
      <diagonal/>
    </border>
    <border>
      <left style="double">
        <color rgb="FF3F3F3F"/>
      </left>
      <right style="double">
        <color rgb="FF3F3F3F"/>
      </right>
      <top/>
      <bottom style="double">
        <color rgb="FF3F3F3F"/>
      </bottom>
      <diagonal/>
    </border>
    <border>
      <left style="double">
        <color rgb="FF3F3F3F"/>
      </left>
      <right style="medium">
        <color indexed="64"/>
      </right>
      <top/>
      <bottom style="double">
        <color rgb="FF3F3F3F"/>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s>
  <cellStyleXfs count="15">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2" fillId="13" borderId="0" applyNumberFormat="0" applyBorder="0" applyAlignment="0" applyProtection="0"/>
    <xf numFmtId="0" fontId="13" fillId="14" borderId="21" applyNumberFormat="0" applyAlignment="0" applyProtection="0"/>
    <xf numFmtId="0" fontId="14" fillId="15" borderId="22" applyNumberFormat="0" applyAlignment="0" applyProtection="0"/>
    <xf numFmtId="0" fontId="1" fillId="16" borderId="23" applyNumberFormat="0" applyFont="0" applyAlignment="0" applyProtection="0"/>
    <xf numFmtId="0" fontId="15" fillId="17" borderId="0" applyNumberFormat="0" applyBorder="0" applyAlignment="0" applyProtection="0"/>
    <xf numFmtId="0" fontId="1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cellStyleXfs>
  <cellXfs count="347">
    <xf numFmtId="0" fontId="0" fillId="0" borderId="0" xfId="0"/>
    <xf numFmtId="0" fontId="0" fillId="0" borderId="0" xfId="0" applyFill="1"/>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0" fillId="0" borderId="0" xfId="0" applyFill="1" applyBorder="1" applyAlignment="1">
      <alignment horizontal="center" wrapText="1"/>
    </xf>
    <xf numFmtId="43" fontId="0" fillId="0" borderId="5" xfId="1" applyFont="1" applyBorder="1"/>
    <xf numFmtId="43" fontId="0" fillId="4" borderId="5" xfId="1" applyFont="1" applyFill="1" applyBorder="1"/>
    <xf numFmtId="10" fontId="0" fillId="3" borderId="5" xfId="1" applyNumberFormat="1" applyFont="1" applyFill="1" applyBorder="1"/>
    <xf numFmtId="43" fontId="0" fillId="0" borderId="5" xfId="1" applyFont="1" applyFill="1" applyBorder="1"/>
    <xf numFmtId="43" fontId="0" fillId="0" borderId="5" xfId="1" applyNumberFormat="1" applyFont="1" applyFill="1" applyBorder="1"/>
    <xf numFmtId="165" fontId="0" fillId="4" borderId="5" xfId="1" applyNumberFormat="1" applyFont="1" applyFill="1" applyBorder="1"/>
    <xf numFmtId="9" fontId="0" fillId="0" borderId="5" xfId="0" applyNumberFormat="1" applyBorder="1"/>
    <xf numFmtId="0" fontId="0" fillId="5" borderId="4" xfId="0" applyFill="1" applyBorder="1"/>
    <xf numFmtId="10" fontId="0" fillId="5" borderId="5" xfId="0" applyNumberFormat="1" applyFill="1" applyBorder="1"/>
    <xf numFmtId="10" fontId="0" fillId="5" borderId="6" xfId="0" applyNumberFormat="1" applyFill="1" applyBorder="1"/>
    <xf numFmtId="10" fontId="0" fillId="0" borderId="0" xfId="0" applyNumberFormat="1"/>
    <xf numFmtId="0" fontId="0" fillId="6" borderId="7" xfId="0" applyFill="1" applyBorder="1" applyAlignment="1">
      <alignment horizontal="center" vertical="center"/>
    </xf>
    <xf numFmtId="0" fontId="0" fillId="6" borderId="8" xfId="0" applyFill="1" applyBorder="1"/>
    <xf numFmtId="43" fontId="0" fillId="6" borderId="8" xfId="1" applyFont="1" applyFill="1" applyBorder="1"/>
    <xf numFmtId="43" fontId="0" fillId="6" borderId="8" xfId="0" applyNumberFormat="1" applyFill="1" applyBorder="1"/>
    <xf numFmtId="43" fontId="4" fillId="6" borderId="8" xfId="0" applyNumberFormat="1" applyFont="1" applyFill="1" applyBorder="1"/>
    <xf numFmtId="9" fontId="0" fillId="6" borderId="8" xfId="0" applyNumberFormat="1" applyFill="1" applyBorder="1"/>
    <xf numFmtId="9" fontId="0" fillId="6" borderId="9" xfId="0" applyNumberFormat="1" applyFill="1" applyBorder="1"/>
    <xf numFmtId="10" fontId="0" fillId="7" borderId="5" xfId="1" applyNumberFormat="1" applyFont="1" applyFill="1" applyBorder="1"/>
    <xf numFmtId="43" fontId="0" fillId="0" borderId="11" xfId="1" applyFont="1" applyBorder="1"/>
    <xf numFmtId="43" fontId="0" fillId="4" borderId="11" xfId="1" applyFont="1" applyFill="1" applyBorder="1"/>
    <xf numFmtId="165" fontId="0" fillId="4" borderId="11" xfId="1" applyNumberFormat="1" applyFont="1" applyFill="1" applyBorder="1"/>
    <xf numFmtId="43" fontId="0" fillId="0" borderId="0" xfId="0" applyNumberFormat="1"/>
    <xf numFmtId="43" fontId="5" fillId="7" borderId="12" xfId="0" applyNumberFormat="1" applyFont="1" applyFill="1" applyBorder="1"/>
    <xf numFmtId="0" fontId="0" fillId="6" borderId="8" xfId="0" applyNumberFormat="1" applyFill="1" applyBorder="1"/>
    <xf numFmtId="10" fontId="0" fillId="6" borderId="8" xfId="0" applyNumberFormat="1" applyFill="1" applyBorder="1"/>
    <xf numFmtId="0" fontId="0" fillId="5" borderId="13" xfId="0" applyFill="1" applyBorder="1"/>
    <xf numFmtId="10" fontId="0" fillId="5" borderId="14" xfId="0" applyNumberFormat="1" applyFill="1" applyBorder="1"/>
    <xf numFmtId="10" fontId="0" fillId="5" borderId="15" xfId="0" applyNumberFormat="1" applyFill="1" applyBorder="1"/>
    <xf numFmtId="0" fontId="0" fillId="0" borderId="16" xfId="0" applyBorder="1" applyAlignment="1">
      <alignment vertical="center"/>
    </xf>
    <xf numFmtId="0" fontId="0" fillId="0" borderId="5" xfId="0" applyBorder="1"/>
    <xf numFmtId="165" fontId="0" fillId="0" borderId="5" xfId="1" applyNumberFormat="1" applyFont="1" applyBorder="1"/>
    <xf numFmtId="10" fontId="0" fillId="3" borderId="5" xfId="0" applyNumberFormat="1" applyFill="1" applyBorder="1"/>
    <xf numFmtId="0" fontId="0" fillId="0" borderId="5" xfId="1" applyNumberFormat="1" applyFont="1" applyFill="1" applyBorder="1"/>
    <xf numFmtId="43" fontId="0" fillId="0" borderId="5" xfId="1" applyNumberFormat="1" applyFont="1" applyBorder="1"/>
    <xf numFmtId="0" fontId="0" fillId="0" borderId="17" xfId="0" applyBorder="1" applyAlignment="1">
      <alignment vertical="center"/>
    </xf>
    <xf numFmtId="0" fontId="0" fillId="0" borderId="18" xfId="0" applyBorder="1" applyAlignment="1">
      <alignment vertical="center"/>
    </xf>
    <xf numFmtId="0" fontId="0" fillId="0" borderId="11" xfId="0" applyBorder="1"/>
    <xf numFmtId="165" fontId="0" fillId="0" borderId="11" xfId="1" applyNumberFormat="1" applyFont="1" applyBorder="1"/>
    <xf numFmtId="0" fontId="0" fillId="4" borderId="5" xfId="0" applyFill="1" applyBorder="1"/>
    <xf numFmtId="165" fontId="0" fillId="0" borderId="0" xfId="1" applyNumberFormat="1" applyFont="1"/>
    <xf numFmtId="0" fontId="0" fillId="4" borderId="11" xfId="0" applyFill="1" applyBorder="1"/>
    <xf numFmtId="43" fontId="0" fillId="0" borderId="0" xfId="1" applyFont="1"/>
    <xf numFmtId="0" fontId="6" fillId="8" borderId="0" xfId="0" applyFont="1" applyFill="1"/>
    <xf numFmtId="43" fontId="6" fillId="8" borderId="0" xfId="0" applyNumberFormat="1" applyFont="1" applyFill="1"/>
    <xf numFmtId="4" fontId="0" fillId="0" borderId="0" xfId="0" applyNumberFormat="1"/>
    <xf numFmtId="166" fontId="0" fillId="0" borderId="0" xfId="0" applyNumberFormat="1"/>
    <xf numFmtId="164" fontId="0" fillId="0" borderId="0" xfId="0" applyNumberFormat="1"/>
    <xf numFmtId="10" fontId="0" fillId="6" borderId="8" xfId="2" applyNumberFormat="1" applyFont="1" applyFill="1" applyBorder="1"/>
    <xf numFmtId="167" fontId="0" fillId="0" borderId="0" xfId="1" applyNumberFormat="1" applyFont="1"/>
    <xf numFmtId="0" fontId="0" fillId="9" borderId="1" xfId="0" applyFill="1" applyBorder="1"/>
    <xf numFmtId="10" fontId="0" fillId="9" borderId="2" xfId="0" applyNumberFormat="1" applyFill="1" applyBorder="1"/>
    <xf numFmtId="10" fontId="0" fillId="9" borderId="3" xfId="0" applyNumberFormat="1" applyFill="1" applyBorder="1"/>
    <xf numFmtId="0" fontId="0" fillId="9" borderId="4" xfId="0" applyFill="1" applyBorder="1"/>
    <xf numFmtId="10" fontId="0" fillId="9" borderId="5" xfId="0" applyNumberFormat="1" applyFill="1" applyBorder="1"/>
    <xf numFmtId="10" fontId="0" fillId="9" borderId="6" xfId="0" applyNumberFormat="1" applyFill="1" applyBorder="1"/>
    <xf numFmtId="0" fontId="0" fillId="9" borderId="13" xfId="0" applyFill="1" applyBorder="1"/>
    <xf numFmtId="10" fontId="0" fillId="9" borderId="14" xfId="0" applyNumberFormat="1" applyFill="1" applyBorder="1"/>
    <xf numFmtId="10" fontId="0" fillId="9" borderId="15" xfId="0" applyNumberFormat="1" applyFill="1" applyBorder="1"/>
    <xf numFmtId="0" fontId="0" fillId="10" borderId="7" xfId="0" applyFill="1" applyBorder="1"/>
    <xf numFmtId="10" fontId="0" fillId="10" borderId="8" xfId="0" applyNumberFormat="1" applyFill="1" applyBorder="1"/>
    <xf numFmtId="10" fontId="0" fillId="10" borderId="9" xfId="0" applyNumberFormat="1" applyFill="1" applyBorder="1"/>
    <xf numFmtId="0" fontId="0" fillId="6" borderId="1" xfId="0" applyFill="1" applyBorder="1"/>
    <xf numFmtId="10" fontId="0" fillId="6" borderId="2" xfId="0" applyNumberFormat="1" applyFill="1" applyBorder="1"/>
    <xf numFmtId="10" fontId="0" fillId="6" borderId="3" xfId="0" applyNumberFormat="1" applyFill="1" applyBorder="1"/>
    <xf numFmtId="0" fontId="0" fillId="6" borderId="4" xfId="0" applyFill="1" applyBorder="1"/>
    <xf numFmtId="10" fontId="0" fillId="6" borderId="5" xfId="0" applyNumberFormat="1" applyFill="1" applyBorder="1"/>
    <xf numFmtId="10" fontId="0" fillId="6" borderId="6" xfId="0" applyNumberFormat="1" applyFill="1" applyBorder="1"/>
    <xf numFmtId="0" fontId="0" fillId="6" borderId="13" xfId="0" applyFill="1" applyBorder="1"/>
    <xf numFmtId="10" fontId="0" fillId="6" borderId="14" xfId="0" applyNumberFormat="1" applyFill="1" applyBorder="1"/>
    <xf numFmtId="10" fontId="0" fillId="6" borderId="15" xfId="0" applyNumberFormat="1" applyFill="1" applyBorder="1"/>
    <xf numFmtId="0" fontId="0" fillId="6" borderId="10" xfId="0" applyFill="1" applyBorder="1"/>
    <xf numFmtId="10" fontId="0" fillId="6" borderId="11" xfId="0" applyNumberFormat="1" applyFill="1" applyBorder="1"/>
    <xf numFmtId="10" fontId="0" fillId="6" borderId="25" xfId="0" applyNumberFormat="1" applyFill="1" applyBorder="1"/>
    <xf numFmtId="0" fontId="0" fillId="23" borderId="7" xfId="0" applyFill="1" applyBorder="1" applyAlignment="1">
      <alignment horizontal="center" vertical="center"/>
    </xf>
    <xf numFmtId="0" fontId="16" fillId="23" borderId="7" xfId="0" applyFont="1" applyFill="1" applyBorder="1" applyAlignment="1">
      <alignment horizontal="center" vertical="center"/>
    </xf>
    <xf numFmtId="0" fontId="0" fillId="16" borderId="32" xfId="8" applyFont="1" applyBorder="1"/>
    <xf numFmtId="10" fontId="0" fillId="16" borderId="33" xfId="8" applyNumberFormat="1" applyFont="1" applyBorder="1"/>
    <xf numFmtId="10" fontId="0" fillId="16" borderId="34" xfId="8" applyNumberFormat="1" applyFont="1" applyBorder="1"/>
    <xf numFmtId="0" fontId="0" fillId="16" borderId="35" xfId="8" applyFont="1" applyBorder="1"/>
    <xf numFmtId="10" fontId="0" fillId="16" borderId="23" xfId="8" applyNumberFormat="1" applyFont="1" applyBorder="1"/>
    <xf numFmtId="10" fontId="0" fillId="16" borderId="36" xfId="8" applyNumberFormat="1" applyFont="1" applyBorder="1"/>
    <xf numFmtId="0" fontId="0" fillId="16" borderId="37" xfId="8" applyFont="1" applyBorder="1"/>
    <xf numFmtId="10" fontId="0" fillId="16" borderId="38" xfId="8" applyNumberFormat="1" applyFont="1" applyBorder="1"/>
    <xf numFmtId="10" fontId="0" fillId="16" borderId="39" xfId="8" applyNumberFormat="1" applyFont="1" applyBorder="1"/>
    <xf numFmtId="10" fontId="17" fillId="16" borderId="38" xfId="8" applyNumberFormat="1" applyFont="1" applyBorder="1"/>
    <xf numFmtId="10" fontId="1" fillId="19" borderId="42" xfId="11" applyNumberFormat="1" applyBorder="1"/>
    <xf numFmtId="10" fontId="1" fillId="19" borderId="43" xfId="11" applyNumberFormat="1" applyBorder="1"/>
    <xf numFmtId="0" fontId="0" fillId="19" borderId="41" xfId="11" applyFont="1" applyBorder="1"/>
    <xf numFmtId="0" fontId="11" fillId="12" borderId="44" xfId="4" applyBorder="1"/>
    <xf numFmtId="10" fontId="11" fillId="12" borderId="45" xfId="4" applyNumberFormat="1" applyBorder="1"/>
    <xf numFmtId="10" fontId="11" fillId="12" borderId="46" xfId="4" applyNumberFormat="1" applyBorder="1"/>
    <xf numFmtId="0" fontId="0" fillId="24" borderId="5" xfId="0" applyFill="1" applyBorder="1"/>
    <xf numFmtId="0" fontId="15" fillId="17" borderId="7" xfId="9" applyBorder="1"/>
    <xf numFmtId="10" fontId="15" fillId="17" borderId="8" xfId="9" applyNumberFormat="1" applyBorder="1"/>
    <xf numFmtId="10" fontId="15" fillId="17" borderId="9" xfId="9" applyNumberFormat="1" applyBorder="1"/>
    <xf numFmtId="0" fontId="14" fillId="15" borderId="22" xfId="7" applyAlignment="1">
      <alignment horizontal="center" vertical="center" wrapText="1"/>
    </xf>
    <xf numFmtId="43" fontId="0" fillId="24" borderId="5" xfId="1" applyFont="1" applyFill="1" applyBorder="1"/>
    <xf numFmtId="4" fontId="0" fillId="24" borderId="0" xfId="0" applyNumberFormat="1" applyFill="1"/>
    <xf numFmtId="43" fontId="0" fillId="24" borderId="5" xfId="1" applyNumberFormat="1" applyFont="1" applyFill="1" applyBorder="1"/>
    <xf numFmtId="165" fontId="0" fillId="24" borderId="5" xfId="1" applyNumberFormat="1" applyFont="1" applyFill="1" applyBorder="1"/>
    <xf numFmtId="9" fontId="0" fillId="24" borderId="5" xfId="0" applyNumberFormat="1" applyFill="1" applyBorder="1"/>
    <xf numFmtId="0" fontId="0" fillId="24" borderId="0" xfId="0" applyFill="1"/>
    <xf numFmtId="0" fontId="0" fillId="24" borderId="5" xfId="1" applyNumberFormat="1" applyFont="1" applyFill="1" applyBorder="1"/>
    <xf numFmtId="168" fontId="0" fillId="24" borderId="5" xfId="1" applyNumberFormat="1" applyFont="1" applyFill="1" applyBorder="1"/>
    <xf numFmtId="167" fontId="0" fillId="24" borderId="5" xfId="1" applyNumberFormat="1" applyFont="1" applyFill="1" applyBorder="1"/>
    <xf numFmtId="164" fontId="0" fillId="24" borderId="5" xfId="1" applyNumberFormat="1" applyFont="1" applyFill="1" applyBorder="1"/>
    <xf numFmtId="43" fontId="0" fillId="24" borderId="5" xfId="1" applyFont="1" applyFill="1" applyBorder="1" applyAlignment="1">
      <alignment horizontal="right"/>
    </xf>
    <xf numFmtId="0" fontId="12" fillId="13" borderId="7" xfId="5" applyBorder="1" applyAlignment="1">
      <alignment horizontal="center" vertical="center"/>
    </xf>
    <xf numFmtId="0" fontId="12" fillId="13" borderId="8" xfId="5" applyBorder="1"/>
    <xf numFmtId="43" fontId="12" fillId="13" borderId="8" xfId="5" applyNumberFormat="1" applyBorder="1"/>
    <xf numFmtId="0" fontId="12" fillId="13" borderId="8" xfId="5" applyNumberFormat="1" applyBorder="1"/>
    <xf numFmtId="10" fontId="12" fillId="13" borderId="8" xfId="5" applyNumberFormat="1" applyBorder="1"/>
    <xf numFmtId="0" fontId="18" fillId="15" borderId="22" xfId="7" applyFont="1" applyAlignment="1">
      <alignment horizontal="center" vertical="center" wrapText="1"/>
    </xf>
    <xf numFmtId="0" fontId="12" fillId="13" borderId="16" xfId="5" applyBorder="1" applyAlignment="1">
      <alignment horizontal="center" vertical="center"/>
    </xf>
    <xf numFmtId="0" fontId="12" fillId="13" borderId="18" xfId="5" applyBorder="1" applyAlignment="1">
      <alignment horizontal="center" vertical="center"/>
    </xf>
    <xf numFmtId="43" fontId="1" fillId="19" borderId="27" xfId="11" applyNumberFormat="1" applyBorder="1"/>
    <xf numFmtId="43" fontId="1" fillId="19" borderId="5" xfId="11" applyNumberFormat="1" applyBorder="1"/>
    <xf numFmtId="0" fontId="1" fillId="20" borderId="27" xfId="12" applyBorder="1"/>
    <xf numFmtId="165" fontId="1" fillId="20" borderId="5" xfId="12" applyNumberFormat="1" applyBorder="1"/>
    <xf numFmtId="0" fontId="15" fillId="21" borderId="27" xfId="13" applyBorder="1"/>
    <xf numFmtId="165" fontId="15" fillId="21" borderId="5" xfId="13" applyNumberFormat="1" applyBorder="1"/>
    <xf numFmtId="0" fontId="17" fillId="18" borderId="27" xfId="10" applyFont="1" applyBorder="1"/>
    <xf numFmtId="43" fontId="17" fillId="18" borderId="5" xfId="10" applyNumberFormat="1" applyFont="1" applyBorder="1"/>
    <xf numFmtId="9" fontId="12" fillId="13" borderId="8" xfId="2" applyFont="1" applyFill="1" applyBorder="1"/>
    <xf numFmtId="9" fontId="0" fillId="24" borderId="5" xfId="2" applyFont="1" applyFill="1" applyBorder="1" applyAlignment="1">
      <alignment horizontal="right"/>
    </xf>
    <xf numFmtId="0" fontId="18" fillId="15" borderId="48" xfId="7" applyFont="1" applyBorder="1" applyAlignment="1">
      <alignment horizontal="center" vertical="center" wrapText="1"/>
    </xf>
    <xf numFmtId="9" fontId="12" fillId="13" borderId="8" xfId="2" applyFont="1" applyFill="1" applyBorder="1" applyAlignment="1">
      <alignment horizontal="right"/>
    </xf>
    <xf numFmtId="9" fontId="1" fillId="19" borderId="5" xfId="2" applyFill="1" applyBorder="1" applyAlignment="1">
      <alignment horizontal="right"/>
    </xf>
    <xf numFmtId="9" fontId="0" fillId="6" borderId="8" xfId="2" applyFont="1" applyFill="1" applyBorder="1"/>
    <xf numFmtId="43" fontId="0" fillId="6" borderId="8" xfId="2" applyNumberFormat="1" applyFont="1" applyFill="1" applyBorder="1"/>
    <xf numFmtId="9" fontId="17" fillId="19" borderId="5" xfId="2" applyFont="1" applyFill="1" applyBorder="1" applyAlignment="1">
      <alignment horizontal="right"/>
    </xf>
    <xf numFmtId="9" fontId="17" fillId="20" borderId="5" xfId="2" applyFont="1" applyFill="1" applyBorder="1" applyAlignment="1">
      <alignment horizontal="right"/>
    </xf>
    <xf numFmtId="9" fontId="17" fillId="21" borderId="5" xfId="2" applyFont="1" applyFill="1" applyBorder="1" applyAlignment="1">
      <alignment horizontal="right"/>
    </xf>
    <xf numFmtId="9" fontId="17" fillId="18" borderId="5" xfId="2" applyFont="1" applyFill="1" applyBorder="1" applyAlignment="1">
      <alignment horizontal="right"/>
    </xf>
    <xf numFmtId="9" fontId="17" fillId="13" borderId="8" xfId="2" applyFont="1" applyFill="1" applyBorder="1" applyAlignment="1">
      <alignment horizontal="right"/>
    </xf>
    <xf numFmtId="9" fontId="17" fillId="24" borderId="5" xfId="2" applyFont="1" applyFill="1" applyBorder="1" applyAlignment="1">
      <alignment horizontal="right"/>
    </xf>
    <xf numFmtId="0" fontId="19" fillId="0" borderId="0" xfId="0" applyFont="1"/>
    <xf numFmtId="1" fontId="12" fillId="13" borderId="8" xfId="5" applyNumberFormat="1" applyBorder="1"/>
    <xf numFmtId="0" fontId="20" fillId="12" borderId="49" xfId="4" applyFont="1" applyBorder="1" applyAlignment="1">
      <alignment vertical="center"/>
    </xf>
    <xf numFmtId="43" fontId="20" fillId="12" borderId="49" xfId="4" applyNumberFormat="1" applyFont="1" applyBorder="1" applyAlignment="1">
      <alignment vertical="center"/>
    </xf>
    <xf numFmtId="43" fontId="20" fillId="12" borderId="50" xfId="4" applyNumberFormat="1" applyFont="1" applyBorder="1" applyAlignment="1">
      <alignment vertical="center"/>
    </xf>
    <xf numFmtId="0" fontId="20" fillId="12" borderId="51" xfId="4" applyFont="1" applyBorder="1" applyAlignment="1">
      <alignment horizontal="right"/>
    </xf>
    <xf numFmtId="43" fontId="20" fillId="12" borderId="0" xfId="4" applyNumberFormat="1" applyFont="1" applyBorder="1" applyAlignment="1">
      <alignment vertical="center"/>
    </xf>
    <xf numFmtId="0" fontId="20" fillId="12" borderId="0" xfId="4" applyFont="1" applyBorder="1" applyAlignment="1">
      <alignment vertical="center"/>
    </xf>
    <xf numFmtId="0" fontId="13" fillId="14" borderId="52" xfId="6" applyBorder="1"/>
    <xf numFmtId="10" fontId="13" fillId="14" borderId="53" xfId="6" applyNumberFormat="1" applyBorder="1"/>
    <xf numFmtId="10" fontId="13" fillId="14" borderId="54" xfId="6" applyNumberFormat="1" applyBorder="1"/>
    <xf numFmtId="0" fontId="0" fillId="26" borderId="7" xfId="0" applyFill="1" applyBorder="1"/>
    <xf numFmtId="0" fontId="0" fillId="26" borderId="8" xfId="0" applyFill="1" applyBorder="1"/>
    <xf numFmtId="0" fontId="0" fillId="26" borderId="9" xfId="0" applyFill="1" applyBorder="1"/>
    <xf numFmtId="0" fontId="0" fillId="26" borderId="17" xfId="0" applyFill="1" applyBorder="1"/>
    <xf numFmtId="10" fontId="0" fillId="26" borderId="20" xfId="0" applyNumberFormat="1" applyFill="1" applyBorder="1"/>
    <xf numFmtId="167" fontId="20" fillId="12" borderId="12" xfId="4" applyNumberFormat="1" applyFont="1" applyBorder="1"/>
    <xf numFmtId="43" fontId="12" fillId="13" borderId="55" xfId="5" applyNumberFormat="1" applyBorder="1"/>
    <xf numFmtId="10" fontId="12" fillId="13" borderId="40" xfId="5" applyNumberFormat="1" applyBorder="1"/>
    <xf numFmtId="43" fontId="0" fillId="24" borderId="19" xfId="1" applyNumberFormat="1" applyFont="1" applyFill="1" applyBorder="1"/>
    <xf numFmtId="0" fontId="12" fillId="13" borderId="12" xfId="5" applyBorder="1" applyAlignment="1">
      <alignment horizontal="center" wrapText="1"/>
    </xf>
    <xf numFmtId="168" fontId="0" fillId="24" borderId="19" xfId="1" applyNumberFormat="1" applyFont="1" applyFill="1" applyBorder="1"/>
    <xf numFmtId="165" fontId="0" fillId="24" borderId="19" xfId="1" applyNumberFormat="1" applyFont="1" applyFill="1" applyBorder="1"/>
    <xf numFmtId="167" fontId="0" fillId="24" borderId="19" xfId="1" applyNumberFormat="1" applyFont="1" applyFill="1" applyBorder="1"/>
    <xf numFmtId="0" fontId="0" fillId="24" borderId="19" xfId="0" applyFill="1" applyBorder="1"/>
    <xf numFmtId="43" fontId="12" fillId="13" borderId="12" xfId="5" applyNumberFormat="1" applyBorder="1"/>
    <xf numFmtId="0" fontId="11" fillId="12" borderId="12" xfId="4" applyBorder="1" applyAlignment="1">
      <alignment horizontal="center" wrapText="1"/>
    </xf>
    <xf numFmtId="0" fontId="11" fillId="12" borderId="8" xfId="4" applyBorder="1" applyAlignment="1">
      <alignment horizontal="center"/>
    </xf>
    <xf numFmtId="0" fontId="21" fillId="13" borderId="18" xfId="5" applyFont="1" applyBorder="1" applyAlignment="1">
      <alignment horizontal="center" vertical="center"/>
    </xf>
    <xf numFmtId="0" fontId="17" fillId="11" borderId="1" xfId="3" applyFont="1" applyBorder="1"/>
    <xf numFmtId="10" fontId="17" fillId="11" borderId="2" xfId="3" applyNumberFormat="1" applyFont="1" applyBorder="1"/>
    <xf numFmtId="10" fontId="17" fillId="11" borderId="3" xfId="3" applyNumberFormat="1" applyFont="1" applyBorder="1"/>
    <xf numFmtId="0" fontId="17" fillId="11" borderId="13" xfId="3" applyFont="1" applyBorder="1"/>
    <xf numFmtId="10" fontId="17" fillId="11" borderId="14" xfId="3" applyNumberFormat="1" applyFont="1" applyBorder="1"/>
    <xf numFmtId="10" fontId="17" fillId="11" borderId="15" xfId="3" applyNumberFormat="1" applyFont="1" applyBorder="1"/>
    <xf numFmtId="0" fontId="17" fillId="13" borderId="1" xfId="5" applyFont="1" applyBorder="1"/>
    <xf numFmtId="10" fontId="17" fillId="13" borderId="2" xfId="5" applyNumberFormat="1" applyFont="1" applyBorder="1"/>
    <xf numFmtId="10" fontId="17" fillId="13" borderId="3" xfId="5" applyNumberFormat="1" applyFont="1" applyBorder="1"/>
    <xf numFmtId="0" fontId="17" fillId="13" borderId="4" xfId="5" applyFont="1" applyBorder="1"/>
    <xf numFmtId="10" fontId="17" fillId="13" borderId="5" xfId="5" applyNumberFormat="1" applyFont="1" applyBorder="1"/>
    <xf numFmtId="10" fontId="17" fillId="13" borderId="6" xfId="5" applyNumberFormat="1" applyFont="1" applyBorder="1"/>
    <xf numFmtId="0" fontId="17" fillId="13" borderId="17" xfId="5" applyFont="1" applyBorder="1"/>
    <xf numFmtId="10" fontId="17" fillId="13" borderId="24" xfId="5" applyNumberFormat="1" applyFont="1" applyBorder="1"/>
    <xf numFmtId="0" fontId="14" fillId="15" borderId="56" xfId="7" applyBorder="1" applyAlignment="1">
      <alignment horizontal="center" vertical="center" wrapText="1"/>
    </xf>
    <xf numFmtId="0" fontId="14" fillId="15" borderId="57" xfId="7" applyBorder="1" applyAlignment="1">
      <alignment horizontal="center" vertical="center" wrapText="1"/>
    </xf>
    <xf numFmtId="0" fontId="14" fillId="15" borderId="58" xfId="7" applyBorder="1" applyAlignment="1">
      <alignment horizontal="center" vertical="center" wrapText="1"/>
    </xf>
    <xf numFmtId="10" fontId="0" fillId="26" borderId="24" xfId="0" applyNumberFormat="1" applyFill="1" applyBorder="1"/>
    <xf numFmtId="10" fontId="17" fillId="13" borderId="11" xfId="5" applyNumberFormat="1" applyFont="1" applyBorder="1"/>
    <xf numFmtId="0" fontId="17" fillId="22" borderId="59" xfId="14" applyFont="1" applyBorder="1"/>
    <xf numFmtId="10" fontId="17" fillId="22" borderId="60" xfId="14" applyNumberFormat="1" applyFont="1" applyBorder="1"/>
    <xf numFmtId="10" fontId="17" fillId="22" borderId="61" xfId="14" applyNumberFormat="1" applyFont="1" applyBorder="1"/>
    <xf numFmtId="9" fontId="17" fillId="19" borderId="5" xfId="11" applyNumberFormat="1" applyFont="1" applyBorder="1" applyAlignment="1">
      <alignment horizontal="right"/>
    </xf>
    <xf numFmtId="9" fontId="17" fillId="20" borderId="5" xfId="12" applyNumberFormat="1" applyFont="1" applyBorder="1" applyAlignment="1">
      <alignment horizontal="right"/>
    </xf>
    <xf numFmtId="9" fontId="17" fillId="21" borderId="5" xfId="13" applyNumberFormat="1" applyFont="1" applyBorder="1" applyAlignment="1">
      <alignment horizontal="right"/>
    </xf>
    <xf numFmtId="9" fontId="17" fillId="19" borderId="19" xfId="2" applyFont="1" applyFill="1" applyBorder="1" applyAlignment="1">
      <alignment horizontal="right"/>
    </xf>
    <xf numFmtId="43" fontId="0" fillId="24" borderId="19" xfId="1" applyFont="1" applyFill="1" applyBorder="1"/>
    <xf numFmtId="0" fontId="0" fillId="24" borderId="19" xfId="1" applyNumberFormat="1" applyFont="1" applyFill="1" applyBorder="1"/>
    <xf numFmtId="9" fontId="0" fillId="24" borderId="19" xfId="0" applyNumberFormat="1" applyFill="1" applyBorder="1"/>
    <xf numFmtId="10" fontId="12" fillId="13" borderId="9" xfId="5" applyNumberFormat="1" applyBorder="1"/>
    <xf numFmtId="0" fontId="21" fillId="13" borderId="16" xfId="5" applyFont="1" applyBorder="1" applyAlignment="1">
      <alignment horizontal="center" vertical="center"/>
    </xf>
    <xf numFmtId="10" fontId="1" fillId="20" borderId="5" xfId="12" applyNumberFormat="1" applyBorder="1"/>
    <xf numFmtId="0" fontId="1" fillId="20" borderId="4" xfId="12" applyBorder="1"/>
    <xf numFmtId="10" fontId="1" fillId="20" borderId="6" xfId="12" applyNumberFormat="1" applyBorder="1"/>
    <xf numFmtId="43" fontId="9" fillId="24" borderId="5" xfId="1" applyFont="1" applyFill="1" applyBorder="1"/>
    <xf numFmtId="0" fontId="12" fillId="13" borderId="12" xfId="5" applyBorder="1" applyAlignment="1">
      <alignment horizontal="center" vertical="center" wrapText="1"/>
    </xf>
    <xf numFmtId="43" fontId="9" fillId="19" borderId="5" xfId="11" applyNumberFormat="1" applyFont="1" applyBorder="1"/>
    <xf numFmtId="43" fontId="9" fillId="20" borderId="5" xfId="12" applyNumberFormat="1" applyFont="1" applyBorder="1"/>
    <xf numFmtId="43" fontId="9" fillId="21" borderId="5" xfId="13" applyNumberFormat="1" applyFont="1" applyBorder="1"/>
    <xf numFmtId="43" fontId="9" fillId="18" borderId="5" xfId="10" applyNumberFormat="1" applyFont="1" applyBorder="1"/>
    <xf numFmtId="0" fontId="17" fillId="19" borderId="27" xfId="11" applyFont="1" applyBorder="1"/>
    <xf numFmtId="43" fontId="17" fillId="19" borderId="5" xfId="11" applyNumberFormat="1" applyFont="1" applyBorder="1"/>
    <xf numFmtId="0" fontId="17" fillId="20" borderId="27" xfId="12" applyFont="1" applyBorder="1"/>
    <xf numFmtId="43" fontId="17" fillId="20" borderId="5" xfId="12" applyNumberFormat="1" applyFont="1" applyBorder="1"/>
    <xf numFmtId="0" fontId="17" fillId="21" borderId="27" xfId="13" applyFont="1" applyBorder="1"/>
    <xf numFmtId="43" fontId="17" fillId="21" borderId="5" xfId="13" applyNumberFormat="1" applyFont="1" applyBorder="1"/>
    <xf numFmtId="167" fontId="17" fillId="19" borderId="5" xfId="11" applyNumberFormat="1" applyFont="1" applyBorder="1"/>
    <xf numFmtId="165" fontId="17" fillId="19" borderId="5" xfId="11" applyNumberFormat="1" applyFont="1" applyBorder="1"/>
    <xf numFmtId="165" fontId="17" fillId="20" borderId="5" xfId="12" applyNumberFormat="1" applyFont="1" applyBorder="1"/>
    <xf numFmtId="165" fontId="17" fillId="21" borderId="5" xfId="13" applyNumberFormat="1" applyFont="1" applyBorder="1"/>
    <xf numFmtId="0" fontId="17" fillId="19" borderId="0" xfId="11" applyFont="1"/>
    <xf numFmtId="169" fontId="17" fillId="19" borderId="19" xfId="11" applyNumberFormat="1" applyFont="1" applyBorder="1"/>
    <xf numFmtId="4" fontId="17" fillId="19" borderId="19" xfId="11" applyNumberFormat="1" applyFont="1" applyBorder="1"/>
    <xf numFmtId="0" fontId="17" fillId="19" borderId="5" xfId="11" applyFont="1" applyBorder="1"/>
    <xf numFmtId="0" fontId="17" fillId="20" borderId="5" xfId="12" applyFont="1" applyBorder="1"/>
    <xf numFmtId="0" fontId="0" fillId="0" borderId="0" xfId="0" applyNumberFormat="1" applyFill="1"/>
    <xf numFmtId="0" fontId="2" fillId="0" borderId="0" xfId="0" applyNumberFormat="1" applyFont="1" applyFill="1" applyBorder="1" applyAlignment="1">
      <alignment horizontal="center" wrapText="1"/>
    </xf>
    <xf numFmtId="0" fontId="0" fillId="0" borderId="0" xfId="0" applyNumberFormat="1" applyFill="1" applyBorder="1"/>
    <xf numFmtId="0" fontId="6" fillId="0" borderId="0" xfId="0" applyNumberFormat="1" applyFont="1" applyFill="1"/>
    <xf numFmtId="43" fontId="0" fillId="0" borderId="0" xfId="1" applyFont="1" applyFill="1" applyBorder="1"/>
    <xf numFmtId="43" fontId="0" fillId="25" borderId="8" xfId="1" applyFont="1" applyFill="1" applyBorder="1"/>
    <xf numFmtId="0" fontId="23" fillId="0" borderId="65" xfId="0" applyFont="1" applyBorder="1" applyAlignment="1">
      <alignment horizontal="center" vertical="center" wrapText="1"/>
    </xf>
    <xf numFmtId="0" fontId="24" fillId="0" borderId="0" xfId="0" applyFont="1"/>
    <xf numFmtId="0" fontId="25" fillId="0" borderId="28" xfId="0" applyFont="1" applyBorder="1" applyAlignment="1">
      <alignment horizontal="justify" vertical="center" wrapText="1"/>
    </xf>
    <xf numFmtId="0" fontId="23" fillId="0" borderId="12" xfId="0" applyFont="1" applyBorder="1" applyAlignment="1">
      <alignment horizontal="center" vertical="center" wrapText="1"/>
    </xf>
    <xf numFmtId="0" fontId="23" fillId="0" borderId="50" xfId="0" applyFont="1" applyBorder="1" applyAlignment="1">
      <alignment horizontal="center" vertical="center" wrapText="1"/>
    </xf>
    <xf numFmtId="0" fontId="23" fillId="0" borderId="49" xfId="0" applyFont="1" applyBorder="1" applyAlignment="1">
      <alignment horizontal="center" vertical="center" wrapText="1"/>
    </xf>
    <xf numFmtId="0" fontId="25" fillId="0" borderId="30" xfId="0" applyFont="1" applyBorder="1" applyAlignment="1">
      <alignment horizontal="justify" vertical="center"/>
    </xf>
    <xf numFmtId="9" fontId="25" fillId="0" borderId="69" xfId="0" applyNumberFormat="1" applyFont="1" applyBorder="1" applyAlignment="1">
      <alignment horizontal="center" vertical="center"/>
    </xf>
    <xf numFmtId="0" fontId="25" fillId="0" borderId="69" xfId="0" applyFont="1" applyBorder="1" applyAlignment="1">
      <alignment horizontal="justify" vertical="center"/>
    </xf>
    <xf numFmtId="9" fontId="26" fillId="0" borderId="70" xfId="0" applyNumberFormat="1" applyFont="1" applyBorder="1" applyAlignment="1">
      <alignment horizontal="center" vertical="center"/>
    </xf>
    <xf numFmtId="0" fontId="25" fillId="0" borderId="29" xfId="0" applyFont="1" applyBorder="1" applyAlignment="1">
      <alignment horizontal="justify" vertical="center"/>
    </xf>
    <xf numFmtId="9" fontId="25" fillId="0" borderId="71" xfId="0" applyNumberFormat="1" applyFont="1" applyBorder="1" applyAlignment="1">
      <alignment horizontal="center" vertical="center"/>
    </xf>
    <xf numFmtId="0" fontId="25" fillId="0" borderId="12" xfId="0" applyFont="1" applyFill="1" applyBorder="1" applyAlignment="1">
      <alignment horizontal="justify" vertical="center"/>
    </xf>
    <xf numFmtId="0" fontId="27" fillId="0" borderId="64" xfId="0" applyFont="1" applyBorder="1" applyAlignment="1">
      <alignment wrapText="1"/>
    </xf>
    <xf numFmtId="0" fontId="25" fillId="0" borderId="50" xfId="0" applyFont="1" applyFill="1" applyBorder="1" applyAlignment="1">
      <alignment horizontal="justify" vertical="center"/>
    </xf>
    <xf numFmtId="0" fontId="27" fillId="0" borderId="64" xfId="0" applyFont="1" applyBorder="1" applyAlignment="1">
      <alignment horizontal="left" vertical="top" wrapText="1"/>
    </xf>
    <xf numFmtId="0" fontId="24" fillId="0" borderId="29" xfId="0" applyFont="1" applyBorder="1"/>
    <xf numFmtId="0" fontId="27" fillId="0" borderId="64" xfId="0" applyFont="1" applyBorder="1" applyAlignment="1">
      <alignment horizontal="left" vertical="center" wrapText="1"/>
    </xf>
    <xf numFmtId="0" fontId="25" fillId="0" borderId="12" xfId="0" applyFont="1" applyBorder="1" applyAlignment="1">
      <alignment vertical="center" wrapText="1"/>
    </xf>
    <xf numFmtId="9" fontId="25" fillId="0" borderId="12" xfId="0" applyNumberFormat="1" applyFont="1" applyBorder="1" applyAlignment="1">
      <alignment horizontal="center" vertical="center"/>
    </xf>
    <xf numFmtId="0" fontId="25" fillId="0" borderId="71" xfId="0" applyFont="1" applyFill="1" applyBorder="1" applyAlignment="1">
      <alignment horizontal="justify" vertical="center"/>
    </xf>
    <xf numFmtId="0" fontId="25" fillId="0" borderId="12" xfId="0" applyFont="1" applyBorder="1" applyAlignment="1">
      <alignment vertical="center"/>
    </xf>
    <xf numFmtId="0" fontId="25" fillId="0" borderId="50" xfId="0" applyFont="1" applyBorder="1" applyAlignment="1">
      <alignment horizontal="center" vertical="center" wrapText="1"/>
    </xf>
    <xf numFmtId="0" fontId="25" fillId="0" borderId="12" xfId="0" applyFont="1" applyBorder="1" applyAlignment="1">
      <alignment horizontal="justify" vertical="center"/>
    </xf>
    <xf numFmtId="9" fontId="26" fillId="0" borderId="49" xfId="0" applyNumberFormat="1" applyFont="1" applyBorder="1" applyAlignment="1">
      <alignment horizontal="center" vertical="center"/>
    </xf>
    <xf numFmtId="0" fontId="25" fillId="0" borderId="30" xfId="0" applyFont="1" applyBorder="1" applyAlignment="1">
      <alignment horizontal="justify" vertical="center" wrapText="1"/>
    </xf>
    <xf numFmtId="0" fontId="24" fillId="0" borderId="30" xfId="0" applyFont="1" applyBorder="1"/>
    <xf numFmtId="0" fontId="3" fillId="27" borderId="5" xfId="0" applyFont="1" applyFill="1" applyBorder="1" applyAlignment="1">
      <alignment horizontal="center" vertical="center"/>
    </xf>
    <xf numFmtId="0" fontId="3" fillId="27" borderId="5" xfId="0" applyFont="1" applyFill="1" applyBorder="1" applyAlignment="1">
      <alignment horizontal="center" vertical="center" wrapText="1"/>
    </xf>
    <xf numFmtId="0" fontId="3" fillId="6" borderId="5" xfId="0" applyFont="1" applyFill="1" applyBorder="1" applyAlignment="1">
      <alignment horizontal="center" vertical="center"/>
    </xf>
    <xf numFmtId="0" fontId="3" fillId="6" borderId="5" xfId="0" applyFont="1" applyFill="1" applyBorder="1" applyAlignment="1">
      <alignment horizontal="center" vertical="center" wrapText="1"/>
    </xf>
    <xf numFmtId="0" fontId="3" fillId="4" borderId="5" xfId="0" applyFont="1" applyFill="1" applyBorder="1" applyAlignment="1">
      <alignment horizontal="center" vertical="center"/>
    </xf>
    <xf numFmtId="0" fontId="3" fillId="4" borderId="5"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9" borderId="5" xfId="0" applyFont="1" applyFill="1" applyBorder="1" applyAlignment="1">
      <alignment horizontal="center" vertical="center"/>
    </xf>
    <xf numFmtId="0" fontId="3" fillId="9" borderId="5" xfId="0" applyFont="1" applyFill="1" applyBorder="1" applyAlignment="1">
      <alignment horizontal="center" vertical="center" wrapText="1"/>
    </xf>
    <xf numFmtId="0" fontId="3" fillId="28" borderId="5" xfId="0" applyFont="1" applyFill="1" applyBorder="1" applyAlignment="1">
      <alignment horizontal="center" vertical="center"/>
    </xf>
    <xf numFmtId="0" fontId="3" fillId="28" borderId="5" xfId="0" applyFont="1" applyFill="1" applyBorder="1" applyAlignment="1">
      <alignment horizontal="center" vertical="center" wrapText="1"/>
    </xf>
    <xf numFmtId="0" fontId="4" fillId="0" borderId="5" xfId="0" applyFont="1" applyBorder="1"/>
    <xf numFmtId="0" fontId="4" fillId="27" borderId="5" xfId="0" applyFont="1" applyFill="1" applyBorder="1" applyAlignment="1">
      <alignment horizontal="center" vertical="center"/>
    </xf>
    <xf numFmtId="0" fontId="4" fillId="6" borderId="5" xfId="0" applyFont="1" applyFill="1" applyBorder="1" applyAlignment="1">
      <alignment horizontal="center" vertical="center"/>
    </xf>
    <xf numFmtId="0" fontId="4" fillId="4" borderId="5" xfId="0" applyFont="1" applyFill="1" applyBorder="1" applyAlignment="1">
      <alignment horizontal="center" vertical="center"/>
    </xf>
    <xf numFmtId="0" fontId="4" fillId="3" borderId="5" xfId="0" applyFont="1" applyFill="1" applyBorder="1" applyAlignment="1">
      <alignment horizontal="center" vertical="center"/>
    </xf>
    <xf numFmtId="0" fontId="4" fillId="9" borderId="5" xfId="0" applyFont="1" applyFill="1" applyBorder="1" applyAlignment="1">
      <alignment horizontal="center" vertical="center"/>
    </xf>
    <xf numFmtId="0" fontId="22" fillId="28" borderId="5" xfId="0" applyFont="1" applyFill="1" applyBorder="1" applyAlignment="1">
      <alignment horizontal="center" vertical="center"/>
    </xf>
    <xf numFmtId="9" fontId="22" fillId="28" borderId="5" xfId="0" applyNumberFormat="1" applyFont="1" applyFill="1" applyBorder="1" applyAlignment="1">
      <alignment horizontal="center" vertical="center"/>
    </xf>
    <xf numFmtId="0" fontId="3" fillId="0" borderId="5" xfId="0" applyFont="1" applyBorder="1" applyAlignment="1">
      <alignment wrapText="1"/>
    </xf>
    <xf numFmtId="0" fontId="22" fillId="27" borderId="5" xfId="0" applyFont="1" applyFill="1" applyBorder="1" applyAlignment="1">
      <alignment horizontal="center" vertical="center"/>
    </xf>
    <xf numFmtId="0" fontId="22" fillId="6" borderId="5" xfId="0" applyFont="1" applyFill="1" applyBorder="1" applyAlignment="1">
      <alignment horizontal="center" vertical="center"/>
    </xf>
    <xf numFmtId="0" fontId="22" fillId="3" borderId="5" xfId="0" applyFont="1" applyFill="1" applyBorder="1" applyAlignment="1">
      <alignment horizontal="center" vertical="center"/>
    </xf>
    <xf numFmtId="0" fontId="22" fillId="9" borderId="5" xfId="0" applyFont="1" applyFill="1" applyBorder="1" applyAlignment="1">
      <alignment horizontal="center" vertical="center"/>
    </xf>
    <xf numFmtId="0" fontId="3" fillId="0" borderId="5" xfId="0" applyFont="1" applyBorder="1"/>
    <xf numFmtId="9" fontId="22" fillId="27" borderId="5" xfId="0" applyNumberFormat="1" applyFont="1" applyFill="1" applyBorder="1" applyAlignment="1">
      <alignment horizontal="center" vertical="center"/>
    </xf>
    <xf numFmtId="9" fontId="22" fillId="6" borderId="5" xfId="0" applyNumberFormat="1" applyFont="1" applyFill="1" applyBorder="1" applyAlignment="1">
      <alignment horizontal="center" vertical="center"/>
    </xf>
    <xf numFmtId="9" fontId="3" fillId="4" borderId="5" xfId="2" applyFont="1" applyFill="1" applyBorder="1" applyAlignment="1">
      <alignment horizontal="center" vertical="center"/>
    </xf>
    <xf numFmtId="9" fontId="22" fillId="3" borderId="5" xfId="0" applyNumberFormat="1" applyFont="1" applyFill="1" applyBorder="1" applyAlignment="1">
      <alignment horizontal="center" vertical="center"/>
    </xf>
    <xf numFmtId="9" fontId="22" fillId="9" borderId="5" xfId="0" applyNumberFormat="1" applyFont="1" applyFill="1" applyBorder="1" applyAlignment="1">
      <alignment horizontal="center" vertical="center"/>
    </xf>
    <xf numFmtId="9" fontId="22" fillId="6" borderId="5" xfId="2" applyFont="1" applyFill="1" applyBorder="1" applyAlignment="1">
      <alignment horizontal="center" vertical="center"/>
    </xf>
    <xf numFmtId="9" fontId="22" fillId="3" borderId="5" xfId="2" applyFont="1" applyFill="1" applyBorder="1" applyAlignment="1">
      <alignment horizontal="center" vertical="center"/>
    </xf>
    <xf numFmtId="9" fontId="22" fillId="9" borderId="5" xfId="2" applyFont="1" applyFill="1" applyBorder="1" applyAlignment="1">
      <alignment horizontal="center" vertical="center"/>
    </xf>
    <xf numFmtId="9" fontId="22" fillId="28" borderId="5" xfId="2" applyFont="1" applyFill="1" applyBorder="1" applyAlignment="1">
      <alignment horizontal="center" vertical="center"/>
    </xf>
    <xf numFmtId="43" fontId="0" fillId="0" borderId="0" xfId="0" applyNumberFormat="1" applyFill="1" applyBorder="1"/>
    <xf numFmtId="2" fontId="12" fillId="13" borderId="8" xfId="5" applyNumberFormat="1" applyBorder="1"/>
    <xf numFmtId="9" fontId="0" fillId="0" borderId="0" xfId="2" applyFont="1" applyFill="1" applyBorder="1"/>
    <xf numFmtId="0" fontId="0" fillId="0" borderId="4" xfId="0"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6" fillId="23" borderId="17" xfId="0" applyFont="1" applyFill="1" applyBorder="1" applyAlignment="1">
      <alignment horizontal="center" vertical="center" wrapText="1"/>
    </xf>
    <xf numFmtId="0" fontId="16" fillId="23" borderId="18" xfId="0" applyFont="1" applyFill="1" applyBorder="1" applyAlignment="1">
      <alignment horizontal="center" vertical="center" wrapText="1"/>
    </xf>
    <xf numFmtId="0" fontId="16" fillId="23" borderId="16" xfId="0" applyFont="1" applyFill="1" applyBorder="1" applyAlignment="1">
      <alignment horizontal="center" vertical="center" wrapText="1"/>
    </xf>
    <xf numFmtId="0" fontId="16" fillId="23" borderId="63" xfId="0" applyFont="1" applyFill="1" applyBorder="1" applyAlignment="1">
      <alignment horizontal="center" vertical="center" wrapText="1"/>
    </xf>
    <xf numFmtId="0" fontId="16" fillId="23" borderId="29" xfId="0" applyFont="1" applyFill="1" applyBorder="1" applyAlignment="1">
      <alignment horizontal="center" vertical="center" wrapText="1"/>
    </xf>
    <xf numFmtId="0" fontId="16" fillId="23" borderId="62" xfId="0" applyFont="1" applyFill="1" applyBorder="1" applyAlignment="1">
      <alignment horizontal="center" vertical="center" wrapText="1"/>
    </xf>
    <xf numFmtId="0" fontId="16" fillId="23" borderId="30" xfId="0" applyFont="1" applyFill="1" applyBorder="1" applyAlignment="1">
      <alignment horizontal="center" vertical="center" wrapText="1"/>
    </xf>
    <xf numFmtId="0" fontId="16" fillId="23" borderId="62" xfId="0" applyFont="1" applyFill="1" applyBorder="1" applyAlignment="1">
      <alignment horizontal="center" vertical="center"/>
    </xf>
    <xf numFmtId="0" fontId="16" fillId="23" borderId="26" xfId="0" applyFont="1" applyFill="1" applyBorder="1" applyAlignment="1">
      <alignment horizontal="center" vertical="center"/>
    </xf>
    <xf numFmtId="0" fontId="16" fillId="23" borderId="47" xfId="0" applyFont="1" applyFill="1" applyBorder="1" applyAlignment="1">
      <alignment horizontal="center" vertical="center"/>
    </xf>
    <xf numFmtId="0" fontId="16" fillId="23" borderId="28" xfId="0" applyFont="1" applyFill="1" applyBorder="1" applyAlignment="1">
      <alignment horizontal="center" vertical="center" wrapText="1"/>
    </xf>
    <xf numFmtId="0" fontId="16" fillId="23" borderId="16" xfId="0" applyFont="1" applyFill="1" applyBorder="1" applyAlignment="1">
      <alignment horizontal="center" vertical="center"/>
    </xf>
    <xf numFmtId="0" fontId="16" fillId="23" borderId="17" xfId="0" applyFont="1" applyFill="1" applyBorder="1" applyAlignment="1">
      <alignment horizontal="center" vertical="center"/>
    </xf>
    <xf numFmtId="0" fontId="16" fillId="23" borderId="31" xfId="0" applyFont="1" applyFill="1" applyBorder="1" applyAlignment="1">
      <alignment horizontal="center" vertical="center"/>
    </xf>
    <xf numFmtId="0" fontId="16" fillId="23" borderId="10" xfId="0" applyFont="1" applyFill="1" applyBorder="1" applyAlignment="1">
      <alignment horizontal="center" vertical="center"/>
    </xf>
    <xf numFmtId="0" fontId="16" fillId="23" borderId="18" xfId="0" applyFont="1" applyFill="1" applyBorder="1" applyAlignment="1">
      <alignment horizontal="center" vertical="center"/>
    </xf>
    <xf numFmtId="0" fontId="23" fillId="0" borderId="64" xfId="0" applyFont="1" applyBorder="1" applyAlignment="1">
      <alignment horizontal="center" vertical="center" wrapText="1"/>
    </xf>
    <xf numFmtId="0" fontId="23" fillId="0" borderId="50" xfId="0" applyFont="1" applyBorder="1" applyAlignment="1">
      <alignment horizontal="center" vertical="center" wrapText="1"/>
    </xf>
    <xf numFmtId="0" fontId="23" fillId="0" borderId="66" xfId="0" applyFont="1" applyBorder="1" applyAlignment="1">
      <alignment horizontal="justify" vertical="center" wrapText="1"/>
    </xf>
    <xf numFmtId="0" fontId="23" fillId="0" borderId="65" xfId="0" applyFont="1" applyBorder="1" applyAlignment="1">
      <alignment horizontal="justify" vertical="center" wrapText="1"/>
    </xf>
    <xf numFmtId="0" fontId="23" fillId="0" borderId="67" xfId="0" applyFont="1" applyBorder="1" applyAlignment="1">
      <alignment horizontal="justify" vertical="center" wrapText="1"/>
    </xf>
    <xf numFmtId="0" fontId="25" fillId="0" borderId="68" xfId="0" applyFont="1" applyBorder="1" applyAlignment="1">
      <alignment horizontal="justify" vertical="center" wrapText="1"/>
    </xf>
    <xf numFmtId="0" fontId="25" fillId="0" borderId="69" xfId="0" applyFont="1" applyBorder="1" applyAlignment="1">
      <alignment horizontal="justify" vertical="center" wrapText="1"/>
    </xf>
    <xf numFmtId="0" fontId="25" fillId="0" borderId="70" xfId="0" applyFont="1" applyBorder="1" applyAlignment="1">
      <alignment horizontal="justify" vertical="center" wrapText="1"/>
    </xf>
    <xf numFmtId="0" fontId="25" fillId="0" borderId="29" xfId="0" applyFont="1" applyBorder="1" applyAlignment="1">
      <alignment horizontal="left" vertical="top" wrapText="1"/>
    </xf>
    <xf numFmtId="0" fontId="25" fillId="0" borderId="28" xfId="0" applyFont="1" applyBorder="1" applyAlignment="1">
      <alignment horizontal="left" vertical="center"/>
    </xf>
    <xf numFmtId="0" fontId="25" fillId="0" borderId="30" xfId="0" applyFont="1" applyBorder="1" applyAlignment="1">
      <alignment horizontal="left" vertical="center"/>
    </xf>
    <xf numFmtId="9" fontId="25" fillId="0" borderId="65" xfId="0" applyNumberFormat="1" applyFont="1" applyBorder="1" applyAlignment="1">
      <alignment horizontal="center" vertical="center"/>
    </xf>
    <xf numFmtId="9" fontId="25" fillId="0" borderId="69" xfId="0" applyNumberFormat="1" applyFont="1" applyBorder="1" applyAlignment="1">
      <alignment horizontal="center" vertical="center"/>
    </xf>
    <xf numFmtId="0" fontId="25" fillId="0" borderId="28" xfId="0" applyFont="1" applyBorder="1" applyAlignment="1">
      <alignment horizontal="left" vertical="center" wrapText="1"/>
    </xf>
    <xf numFmtId="0" fontId="25" fillId="0" borderId="30" xfId="0" applyFont="1" applyBorder="1" applyAlignment="1">
      <alignment horizontal="left" vertical="center" wrapText="1"/>
    </xf>
    <xf numFmtId="9" fontId="25" fillId="0" borderId="28" xfId="0" applyNumberFormat="1" applyFont="1" applyBorder="1" applyAlignment="1">
      <alignment horizontal="center" vertical="center"/>
    </xf>
    <xf numFmtId="9" fontId="25" fillId="0" borderId="30" xfId="0" applyNumberFormat="1" applyFont="1" applyBorder="1" applyAlignment="1">
      <alignment horizontal="center" vertical="center"/>
    </xf>
    <xf numFmtId="0" fontId="4" fillId="0" borderId="5" xfId="0" applyFont="1" applyBorder="1" applyAlignment="1">
      <alignment horizontal="center"/>
    </xf>
    <xf numFmtId="0" fontId="3" fillId="0" borderId="5" xfId="0" applyFont="1" applyBorder="1" applyAlignment="1">
      <alignment horizontal="center" vertical="center"/>
    </xf>
    <xf numFmtId="0" fontId="4" fillId="27" borderId="5" xfId="0" applyFont="1" applyFill="1" applyBorder="1" applyAlignment="1">
      <alignment horizontal="center" vertical="center"/>
    </xf>
    <xf numFmtId="0" fontId="4" fillId="6" borderId="5" xfId="0" applyFont="1" applyFill="1" applyBorder="1" applyAlignment="1">
      <alignment horizontal="center" vertical="center"/>
    </xf>
    <xf numFmtId="0" fontId="4" fillId="4" borderId="5" xfId="0" applyFont="1" applyFill="1" applyBorder="1" applyAlignment="1">
      <alignment horizontal="center" vertical="center"/>
    </xf>
    <xf numFmtId="0" fontId="4" fillId="3" borderId="5" xfId="0" applyFont="1" applyFill="1" applyBorder="1" applyAlignment="1">
      <alignment horizontal="center" vertical="center"/>
    </xf>
    <xf numFmtId="0" fontId="4" fillId="9" borderId="5" xfId="0" applyFont="1" applyFill="1" applyBorder="1" applyAlignment="1">
      <alignment horizontal="center" vertical="center"/>
    </xf>
    <xf numFmtId="0" fontId="4" fillId="28" borderId="5" xfId="0" applyFont="1" applyFill="1" applyBorder="1" applyAlignment="1">
      <alignment horizontal="center" vertical="center"/>
    </xf>
  </cellXfs>
  <cellStyles count="15">
    <cellStyle name="20% - Accent2" xfId="11" builtinId="34"/>
    <cellStyle name="40% - Accent2" xfId="12" builtinId="35"/>
    <cellStyle name="60% - Accent2" xfId="13" builtinId="36"/>
    <cellStyle name="60% - Accent6" xfId="14" builtinId="52"/>
    <cellStyle name="Accent1" xfId="9" builtinId="29"/>
    <cellStyle name="Accent2" xfId="10" builtinId="33"/>
    <cellStyle name="Bad" xfId="4" builtinId="27"/>
    <cellStyle name="Check Cell" xfId="7" builtinId="23"/>
    <cellStyle name="Comma" xfId="1" builtinId="3"/>
    <cellStyle name="Good" xfId="3" builtinId="26"/>
    <cellStyle name="Input" xfId="6" builtinId="20"/>
    <cellStyle name="Neutral" xfId="5" builtinId="28"/>
    <cellStyle name="Normal" xfId="0" builtinId="0"/>
    <cellStyle name="Note" xfId="8" builtinId="1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22</xdr:col>
      <xdr:colOff>0</xdr:colOff>
      <xdr:row>13</xdr:row>
      <xdr:rowOff>0</xdr:rowOff>
    </xdr:from>
    <xdr:to>
      <xdr:col>35</xdr:col>
      <xdr:colOff>239001</xdr:colOff>
      <xdr:row>22</xdr:row>
      <xdr:rowOff>45023</xdr:rowOff>
    </xdr:to>
    <xdr:pic>
      <xdr:nvPicPr>
        <xdr:cNvPr id="5" name="Picture 4"/>
        <xdr:cNvPicPr>
          <a:picLocks noChangeAspect="1"/>
        </xdr:cNvPicPr>
      </xdr:nvPicPr>
      <xdr:blipFill>
        <a:blip xmlns:r="http://schemas.openxmlformats.org/officeDocument/2006/relationships" r:embed="rId1"/>
        <a:stretch>
          <a:fillRect/>
        </a:stretch>
      </xdr:blipFill>
      <xdr:spPr>
        <a:xfrm>
          <a:off x="21419344" y="3548063"/>
          <a:ext cx="12038095" cy="1771429"/>
        </a:xfrm>
        <a:prstGeom prst="rect">
          <a:avLst/>
        </a:prstGeom>
      </xdr:spPr>
    </xdr:pic>
    <xdr:clientData/>
  </xdr:twoCellAnchor>
  <xdr:twoCellAnchor editAs="oneCell">
    <xdr:from>
      <xdr:col>34</xdr:col>
      <xdr:colOff>523875</xdr:colOff>
      <xdr:row>19</xdr:row>
      <xdr:rowOff>59531</xdr:rowOff>
    </xdr:from>
    <xdr:to>
      <xdr:col>45</xdr:col>
      <xdr:colOff>606373</xdr:colOff>
      <xdr:row>21</xdr:row>
      <xdr:rowOff>183293</xdr:rowOff>
    </xdr:to>
    <xdr:pic>
      <xdr:nvPicPr>
        <xdr:cNvPr id="6" name="Picture 5"/>
        <xdr:cNvPicPr>
          <a:picLocks noChangeAspect="1"/>
        </xdr:cNvPicPr>
      </xdr:nvPicPr>
      <xdr:blipFill>
        <a:blip xmlns:r="http://schemas.openxmlformats.org/officeDocument/2006/relationships" r:embed="rId2"/>
        <a:stretch>
          <a:fillRect/>
        </a:stretch>
      </xdr:blipFill>
      <xdr:spPr>
        <a:xfrm>
          <a:off x="32123063" y="4762500"/>
          <a:ext cx="6761905" cy="504762"/>
        </a:xfrm>
        <a:prstGeom prst="rect">
          <a:avLst/>
        </a:prstGeom>
      </xdr:spPr>
    </xdr:pic>
    <xdr:clientData/>
  </xdr:twoCellAnchor>
  <xdr:twoCellAnchor editAs="oneCell">
    <xdr:from>
      <xdr:col>22</xdr:col>
      <xdr:colOff>0</xdr:colOff>
      <xdr:row>24</xdr:row>
      <xdr:rowOff>0</xdr:rowOff>
    </xdr:from>
    <xdr:to>
      <xdr:col>34</xdr:col>
      <xdr:colOff>360506</xdr:colOff>
      <xdr:row>56</xdr:row>
      <xdr:rowOff>80687</xdr:rowOff>
    </xdr:to>
    <xdr:pic>
      <xdr:nvPicPr>
        <xdr:cNvPr id="7" name="Picture 6"/>
        <xdr:cNvPicPr>
          <a:picLocks noChangeAspect="1"/>
        </xdr:cNvPicPr>
      </xdr:nvPicPr>
      <xdr:blipFill>
        <a:blip xmlns:r="http://schemas.openxmlformats.org/officeDocument/2006/relationships" r:embed="rId3"/>
        <a:stretch>
          <a:fillRect/>
        </a:stretch>
      </xdr:blipFill>
      <xdr:spPr>
        <a:xfrm>
          <a:off x="21419344" y="5679281"/>
          <a:ext cx="11552381" cy="2200000"/>
        </a:xfrm>
        <a:prstGeom prst="rect">
          <a:avLst/>
        </a:prstGeom>
      </xdr:spPr>
    </xdr:pic>
    <xdr:clientData/>
  </xdr:twoCellAnchor>
  <xdr:twoCellAnchor editAs="oneCell">
    <xdr:from>
      <xdr:col>21</xdr:col>
      <xdr:colOff>595313</xdr:colOff>
      <xdr:row>56</xdr:row>
      <xdr:rowOff>333374</xdr:rowOff>
    </xdr:from>
    <xdr:to>
      <xdr:col>35</xdr:col>
      <xdr:colOff>98515</xdr:colOff>
      <xdr:row>72</xdr:row>
      <xdr:rowOff>135310</xdr:rowOff>
    </xdr:to>
    <xdr:pic>
      <xdr:nvPicPr>
        <xdr:cNvPr id="8" name="Picture 7"/>
        <xdr:cNvPicPr>
          <a:picLocks noChangeAspect="1"/>
        </xdr:cNvPicPr>
      </xdr:nvPicPr>
      <xdr:blipFill>
        <a:blip xmlns:r="http://schemas.openxmlformats.org/officeDocument/2006/relationships" r:embed="rId4"/>
        <a:stretch>
          <a:fillRect/>
        </a:stretch>
      </xdr:blipFill>
      <xdr:spPr>
        <a:xfrm>
          <a:off x="21550313" y="8131968"/>
          <a:ext cx="11980952" cy="3361905"/>
        </a:xfrm>
        <a:prstGeom prst="rect">
          <a:avLst/>
        </a:prstGeom>
      </xdr:spPr>
    </xdr:pic>
    <xdr:clientData/>
  </xdr:twoCellAnchor>
  <xdr:twoCellAnchor editAs="oneCell">
    <xdr:from>
      <xdr:col>22</xdr:col>
      <xdr:colOff>0</xdr:colOff>
      <xdr:row>75</xdr:row>
      <xdr:rowOff>0</xdr:rowOff>
    </xdr:from>
    <xdr:to>
      <xdr:col>28</xdr:col>
      <xdr:colOff>970649</xdr:colOff>
      <xdr:row>103</xdr:row>
      <xdr:rowOff>133161</xdr:rowOff>
    </xdr:to>
    <xdr:pic>
      <xdr:nvPicPr>
        <xdr:cNvPr id="9" name="Picture 8"/>
        <xdr:cNvPicPr>
          <a:picLocks noChangeAspect="1"/>
        </xdr:cNvPicPr>
      </xdr:nvPicPr>
      <xdr:blipFill>
        <a:blip xmlns:r="http://schemas.openxmlformats.org/officeDocument/2006/relationships" r:embed="rId5"/>
        <a:stretch>
          <a:fillRect/>
        </a:stretch>
      </xdr:blipFill>
      <xdr:spPr>
        <a:xfrm>
          <a:off x="21633656" y="11930063"/>
          <a:ext cx="7209524" cy="1514286"/>
        </a:xfrm>
        <a:prstGeom prst="rect">
          <a:avLst/>
        </a:prstGeom>
      </xdr:spPr>
    </xdr:pic>
    <xdr:clientData/>
  </xdr:twoCellAnchor>
  <xdr:twoCellAnchor>
    <xdr:from>
      <xdr:col>25</xdr:col>
      <xdr:colOff>476250</xdr:colOff>
      <xdr:row>20</xdr:row>
      <xdr:rowOff>154781</xdr:rowOff>
    </xdr:from>
    <xdr:to>
      <xdr:col>26</xdr:col>
      <xdr:colOff>750094</xdr:colOff>
      <xdr:row>21</xdr:row>
      <xdr:rowOff>166687</xdr:rowOff>
    </xdr:to>
    <xdr:sp macro="" textlink="">
      <xdr:nvSpPr>
        <xdr:cNvPr id="10" name="Rounded Rectangle 9"/>
        <xdr:cNvSpPr/>
      </xdr:nvSpPr>
      <xdr:spPr>
        <a:xfrm>
          <a:off x="25038844" y="5048250"/>
          <a:ext cx="809625" cy="202406"/>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26</xdr:col>
      <xdr:colOff>83344</xdr:colOff>
      <xdr:row>65</xdr:row>
      <xdr:rowOff>154782</xdr:rowOff>
    </xdr:from>
    <xdr:to>
      <xdr:col>26</xdr:col>
      <xdr:colOff>892969</xdr:colOff>
      <xdr:row>66</xdr:row>
      <xdr:rowOff>166688</xdr:rowOff>
    </xdr:to>
    <xdr:sp macro="" textlink="">
      <xdr:nvSpPr>
        <xdr:cNvPr id="12" name="Rounded Rectangle 11"/>
        <xdr:cNvSpPr/>
      </xdr:nvSpPr>
      <xdr:spPr>
        <a:xfrm>
          <a:off x="25181719" y="9977438"/>
          <a:ext cx="809625" cy="202406"/>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30</xdr:col>
      <xdr:colOff>178596</xdr:colOff>
      <xdr:row>3</xdr:row>
      <xdr:rowOff>214311</xdr:rowOff>
    </xdr:from>
    <xdr:to>
      <xdr:col>35</xdr:col>
      <xdr:colOff>75154</xdr:colOff>
      <xdr:row>21</xdr:row>
      <xdr:rowOff>149</xdr:rowOff>
    </xdr:to>
    <xdr:pic>
      <xdr:nvPicPr>
        <xdr:cNvPr id="2" name="Picture 1"/>
        <xdr:cNvPicPr>
          <a:picLocks noChangeAspect="1"/>
        </xdr:cNvPicPr>
      </xdr:nvPicPr>
      <xdr:blipFill>
        <a:blip xmlns:r="http://schemas.openxmlformats.org/officeDocument/2006/relationships" r:embed="rId1"/>
        <a:stretch>
          <a:fillRect/>
        </a:stretch>
      </xdr:blipFill>
      <xdr:spPr>
        <a:xfrm>
          <a:off x="33192246" y="804861"/>
          <a:ext cx="2944558" cy="40625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54"/>
  <sheetViews>
    <sheetView zoomScale="80" zoomScaleNormal="80" workbookViewId="0">
      <pane xSplit="1" ySplit="2" topLeftCell="B58" activePane="bottomRight" state="frozen"/>
      <selection pane="topRight" activeCell="B1" sqref="B1"/>
      <selection pane="bottomLeft" activeCell="A3" sqref="A3"/>
      <selection pane="bottomRight" activeCell="D16" sqref="D16"/>
    </sheetView>
  </sheetViews>
  <sheetFormatPr defaultRowHeight="15" x14ac:dyDescent="0.25"/>
  <cols>
    <col min="1" max="1" width="14.85546875" bestFit="1" customWidth="1"/>
    <col min="2" max="2" width="20.5703125" bestFit="1" customWidth="1"/>
    <col min="3" max="3" width="13.85546875" bestFit="1" customWidth="1"/>
    <col min="4" max="4" width="15.28515625" bestFit="1" customWidth="1"/>
    <col min="6" max="7" width="22.85546875" bestFit="1" customWidth="1"/>
    <col min="8" max="8" width="12" style="1" bestFit="1" customWidth="1"/>
    <col min="9" max="9" width="15.28515625" style="1" hidden="1" customWidth="1"/>
    <col min="10" max="10" width="26" bestFit="1" customWidth="1"/>
    <col min="11" max="11" width="16.140625" customWidth="1"/>
    <col min="12" max="12" width="11.7109375" customWidth="1"/>
    <col min="13" max="13" width="15.42578125" customWidth="1"/>
    <col min="15" max="15" width="13.28515625" customWidth="1"/>
    <col min="16" max="16" width="37.7109375" customWidth="1"/>
    <col min="17" max="17" width="9.140625" customWidth="1"/>
    <col min="18" max="18" width="13.7109375" customWidth="1"/>
    <col min="19" max="19" width="10.42578125" customWidth="1"/>
    <col min="20" max="22" width="10.140625" customWidth="1"/>
    <col min="23" max="23" width="13.7109375" bestFit="1" customWidth="1"/>
    <col min="24" max="24" width="11" bestFit="1" customWidth="1"/>
    <col min="25" max="25" width="19.140625" bestFit="1" customWidth="1"/>
    <col min="26" max="26" width="8" bestFit="1" customWidth="1"/>
    <col min="27" max="27" width="21.42578125" bestFit="1" customWidth="1"/>
    <col min="28" max="29" width="20.140625" bestFit="1" customWidth="1"/>
    <col min="30" max="30" width="12.5703125" customWidth="1"/>
    <col min="31" max="31" width="14.28515625" customWidth="1"/>
  </cols>
  <sheetData>
    <row r="1" spans="1:31" ht="15.75" thickBot="1" x14ac:dyDescent="0.3"/>
    <row r="2" spans="1:31" ht="70.5" customHeight="1" thickBot="1" x14ac:dyDescent="0.3">
      <c r="A2" s="2" t="s">
        <v>0</v>
      </c>
      <c r="B2" s="3" t="s">
        <v>1</v>
      </c>
      <c r="C2" s="3" t="s">
        <v>2</v>
      </c>
      <c r="D2" s="3" t="s">
        <v>3</v>
      </c>
      <c r="E2" s="3" t="s">
        <v>4</v>
      </c>
      <c r="F2" s="3" t="s">
        <v>5</v>
      </c>
      <c r="G2" s="3" t="s">
        <v>6</v>
      </c>
      <c r="H2" s="3" t="s">
        <v>7</v>
      </c>
      <c r="I2" s="3" t="s">
        <v>8</v>
      </c>
      <c r="J2" s="3" t="s">
        <v>9</v>
      </c>
      <c r="K2" s="3" t="s">
        <v>10</v>
      </c>
      <c r="L2" s="3" t="s">
        <v>11</v>
      </c>
      <c r="M2" s="4" t="s">
        <v>12</v>
      </c>
      <c r="R2" s="5" t="s">
        <v>0</v>
      </c>
      <c r="S2" s="6" t="s">
        <v>11</v>
      </c>
      <c r="T2" s="6" t="s">
        <v>12</v>
      </c>
      <c r="U2" s="7" t="s">
        <v>13</v>
      </c>
      <c r="V2" s="8"/>
      <c r="W2" s="2" t="s">
        <v>0</v>
      </c>
      <c r="X2" s="3" t="s">
        <v>2</v>
      </c>
      <c r="Y2" s="3" t="s">
        <v>3</v>
      </c>
      <c r="Z2" s="3" t="s">
        <v>4</v>
      </c>
      <c r="AA2" s="3" t="s">
        <v>5</v>
      </c>
      <c r="AB2" s="3" t="s">
        <v>6</v>
      </c>
      <c r="AC2" s="3" t="s">
        <v>9</v>
      </c>
      <c r="AD2" s="3" t="s">
        <v>11</v>
      </c>
      <c r="AE2" s="4" t="s">
        <v>12</v>
      </c>
    </row>
    <row r="3" spans="1:31" ht="15.75" thickBot="1" x14ac:dyDescent="0.3">
      <c r="A3" s="301" t="s">
        <v>14</v>
      </c>
      <c r="B3" s="9"/>
      <c r="C3" s="10">
        <v>220762.55</v>
      </c>
      <c r="D3" s="9">
        <f>+C3</f>
        <v>220762.55</v>
      </c>
      <c r="E3" s="11">
        <f t="shared" ref="E3:E12" si="0">+VLOOKUP($A$3,$R$3:$U$16,4,FALSE)</f>
        <v>1</v>
      </c>
      <c r="F3" s="9">
        <f>+D3*E3</f>
        <v>220762.55</v>
      </c>
      <c r="G3" s="9">
        <f>+F3*$H$13</f>
        <v>220762.55</v>
      </c>
      <c r="H3" s="12"/>
      <c r="I3" s="12">
        <f>+F3*$H$13</f>
        <v>220762.55</v>
      </c>
      <c r="J3" s="13">
        <f>MIN($G$13*M3,G3)</f>
        <v>220762.55</v>
      </c>
      <c r="K3" s="14">
        <v>0</v>
      </c>
      <c r="L3" s="15">
        <f t="shared" ref="L3:L13" si="1">+VLOOKUP($A$3,$R$3:$S$16,2,FALSE)</f>
        <v>1</v>
      </c>
      <c r="M3" s="15">
        <f t="shared" ref="M3:M13" si="2">+VLOOKUP($A$3,$R$3:$T$16,3,FALSE)</f>
        <v>1</v>
      </c>
      <c r="O3" s="14"/>
      <c r="P3" t="s">
        <v>15</v>
      </c>
      <c r="R3" s="16" t="s">
        <v>16</v>
      </c>
      <c r="S3" s="17">
        <v>0.9</v>
      </c>
      <c r="T3" s="17">
        <v>1</v>
      </c>
      <c r="U3" s="18">
        <v>0.98</v>
      </c>
      <c r="V3" s="19"/>
      <c r="W3" s="20" t="str">
        <f>+A3</f>
        <v>CASH_TRY</v>
      </c>
      <c r="X3" s="21">
        <f>+C13</f>
        <v>0</v>
      </c>
      <c r="Y3" s="22">
        <f>+D13</f>
        <v>220762.55</v>
      </c>
      <c r="Z3" s="21">
        <f>+E13</f>
        <v>0</v>
      </c>
      <c r="AA3" s="23">
        <f>+F13</f>
        <v>220762.55</v>
      </c>
      <c r="AB3" s="23">
        <f>+G13</f>
        <v>220762.55</v>
      </c>
      <c r="AC3" s="24">
        <f>+J13</f>
        <v>220762.55</v>
      </c>
      <c r="AD3" s="25">
        <f>+L13</f>
        <v>1</v>
      </c>
      <c r="AE3" s="26">
        <f>+M13</f>
        <v>1</v>
      </c>
    </row>
    <row r="4" spans="1:31" ht="15.75" thickBot="1" x14ac:dyDescent="0.3">
      <c r="A4" s="301"/>
      <c r="B4" s="9"/>
      <c r="C4" s="10"/>
      <c r="D4" s="9">
        <f t="shared" ref="D4:D12" si="3">+C4</f>
        <v>0</v>
      </c>
      <c r="E4" s="11">
        <f t="shared" si="0"/>
        <v>1</v>
      </c>
      <c r="F4" s="9">
        <f>+D4*E4</f>
        <v>0</v>
      </c>
      <c r="G4" s="9">
        <f t="shared" ref="G4:G12" si="4">+F4*$H$13</f>
        <v>0</v>
      </c>
      <c r="H4" s="12"/>
      <c r="I4" s="12">
        <f t="shared" ref="I4:I12" si="5">+F4*$H$13</f>
        <v>0</v>
      </c>
      <c r="J4" s="13">
        <f t="shared" ref="J4:J12" si="6">MIN($G$13*M4,G4)</f>
        <v>0</v>
      </c>
      <c r="K4" s="14">
        <v>0</v>
      </c>
      <c r="L4" s="15">
        <f t="shared" si="1"/>
        <v>1</v>
      </c>
      <c r="M4" s="15">
        <f t="shared" si="2"/>
        <v>1</v>
      </c>
      <c r="O4" s="27"/>
      <c r="P4" t="s">
        <v>17</v>
      </c>
      <c r="R4" s="16" t="s">
        <v>18</v>
      </c>
      <c r="S4" s="17">
        <v>0.9</v>
      </c>
      <c r="T4" s="17">
        <v>1</v>
      </c>
      <c r="U4" s="18">
        <v>0.95</v>
      </c>
      <c r="V4" s="19"/>
      <c r="W4" s="20" t="str">
        <f>+A14</f>
        <v>BND_1</v>
      </c>
      <c r="X4" s="21">
        <f>+C24</f>
        <v>0</v>
      </c>
      <c r="Y4" s="22">
        <f>+D24</f>
        <v>0</v>
      </c>
      <c r="Z4" s="21">
        <f>+E24</f>
        <v>0</v>
      </c>
      <c r="AA4" s="23">
        <f>+F24</f>
        <v>0</v>
      </c>
      <c r="AB4" s="23">
        <f>+G24</f>
        <v>0</v>
      </c>
      <c r="AC4" s="24">
        <f>+J24</f>
        <v>0</v>
      </c>
      <c r="AD4" s="25">
        <f>+L24</f>
        <v>0.9</v>
      </c>
      <c r="AE4" s="26">
        <f>+M24</f>
        <v>1</v>
      </c>
    </row>
    <row r="5" spans="1:31" ht="15.75" thickBot="1" x14ac:dyDescent="0.3">
      <c r="A5" s="301"/>
      <c r="B5" s="9"/>
      <c r="C5" s="10"/>
      <c r="D5" s="9">
        <f t="shared" si="3"/>
        <v>0</v>
      </c>
      <c r="E5" s="11">
        <f t="shared" si="0"/>
        <v>1</v>
      </c>
      <c r="F5" s="9">
        <f t="shared" ref="F5:F8" si="7">+D5*E5</f>
        <v>0</v>
      </c>
      <c r="G5" s="9">
        <f t="shared" si="4"/>
        <v>0</v>
      </c>
      <c r="H5" s="12"/>
      <c r="I5" s="12">
        <f t="shared" si="5"/>
        <v>0</v>
      </c>
      <c r="J5" s="13">
        <f t="shared" si="6"/>
        <v>0</v>
      </c>
      <c r="K5" s="14">
        <v>0</v>
      </c>
      <c r="L5" s="15">
        <f t="shared" si="1"/>
        <v>1</v>
      </c>
      <c r="M5" s="15">
        <f t="shared" si="2"/>
        <v>1</v>
      </c>
      <c r="R5" s="16" t="s">
        <v>19</v>
      </c>
      <c r="S5" s="17">
        <v>0.9</v>
      </c>
      <c r="T5" s="17">
        <v>1</v>
      </c>
      <c r="U5" s="18">
        <v>0.89</v>
      </c>
      <c r="V5" s="19"/>
      <c r="W5" s="20" t="str">
        <f>+A47</f>
        <v>CASH_FX</v>
      </c>
      <c r="X5" s="21">
        <f>+C57</f>
        <v>0</v>
      </c>
      <c r="Y5" s="22">
        <f>+D57</f>
        <v>0</v>
      </c>
      <c r="Z5" s="21">
        <f>+E57</f>
        <v>0</v>
      </c>
      <c r="AA5" s="23">
        <f>+F57</f>
        <v>0</v>
      </c>
      <c r="AB5" s="23">
        <f>+G57</f>
        <v>0</v>
      </c>
      <c r="AC5" s="24">
        <f>+J57</f>
        <v>0</v>
      </c>
      <c r="AD5" s="25">
        <f>+L57</f>
        <v>0.5</v>
      </c>
      <c r="AE5" s="26">
        <f>+M57</f>
        <v>1</v>
      </c>
    </row>
    <row r="6" spans="1:31" ht="15.75" thickBot="1" x14ac:dyDescent="0.3">
      <c r="A6" s="301"/>
      <c r="B6" s="9"/>
      <c r="C6" s="10"/>
      <c r="D6" s="9">
        <f t="shared" si="3"/>
        <v>0</v>
      </c>
      <c r="E6" s="11">
        <f t="shared" si="0"/>
        <v>1</v>
      </c>
      <c r="F6" s="9">
        <f t="shared" si="7"/>
        <v>0</v>
      </c>
      <c r="G6" s="9">
        <f t="shared" si="4"/>
        <v>0</v>
      </c>
      <c r="H6" s="12"/>
      <c r="I6" s="12">
        <f t="shared" si="5"/>
        <v>0</v>
      </c>
      <c r="J6" s="13">
        <f t="shared" si="6"/>
        <v>0</v>
      </c>
      <c r="K6" s="14">
        <v>0</v>
      </c>
      <c r="L6" s="15">
        <f t="shared" si="1"/>
        <v>1</v>
      </c>
      <c r="M6" s="15">
        <f t="shared" si="2"/>
        <v>1</v>
      </c>
      <c r="R6" s="16" t="s">
        <v>20</v>
      </c>
      <c r="S6" s="17">
        <v>0.5</v>
      </c>
      <c r="T6" s="17">
        <v>1</v>
      </c>
      <c r="U6" s="18">
        <v>0.95</v>
      </c>
      <c r="V6" s="19"/>
      <c r="W6" s="20" t="str">
        <f>+A58</f>
        <v>EQUITY</v>
      </c>
      <c r="X6" s="21">
        <f>+C68</f>
        <v>0</v>
      </c>
      <c r="Y6" s="22">
        <f>+D68</f>
        <v>0</v>
      </c>
      <c r="Z6" s="21">
        <f>+E68</f>
        <v>0</v>
      </c>
      <c r="AA6" s="23">
        <f>+F68</f>
        <v>0</v>
      </c>
      <c r="AB6" s="23">
        <f>+G68</f>
        <v>0</v>
      </c>
      <c r="AC6" s="24">
        <f>+J68</f>
        <v>0</v>
      </c>
      <c r="AD6" s="25">
        <f>+L68</f>
        <v>0.25</v>
      </c>
      <c r="AE6" s="26">
        <f>+M68</f>
        <v>0.1</v>
      </c>
    </row>
    <row r="7" spans="1:31" ht="15.75" thickBot="1" x14ac:dyDescent="0.3">
      <c r="A7" s="301"/>
      <c r="B7" s="9"/>
      <c r="C7" s="10"/>
      <c r="D7" s="9">
        <f t="shared" si="3"/>
        <v>0</v>
      </c>
      <c r="E7" s="11">
        <f t="shared" si="0"/>
        <v>1</v>
      </c>
      <c r="F7" s="9">
        <f t="shared" si="7"/>
        <v>0</v>
      </c>
      <c r="G7" s="9">
        <f t="shared" si="4"/>
        <v>0</v>
      </c>
      <c r="H7" s="12"/>
      <c r="I7" s="12">
        <f t="shared" si="5"/>
        <v>0</v>
      </c>
      <c r="J7" s="13">
        <f t="shared" si="6"/>
        <v>0</v>
      </c>
      <c r="K7" s="14">
        <v>0</v>
      </c>
      <c r="L7" s="15">
        <f t="shared" si="1"/>
        <v>1</v>
      </c>
      <c r="M7" s="15">
        <f t="shared" si="2"/>
        <v>1</v>
      </c>
      <c r="R7" s="16" t="s">
        <v>14</v>
      </c>
      <c r="S7" s="17">
        <v>1</v>
      </c>
      <c r="T7" s="17">
        <v>1</v>
      </c>
      <c r="U7" s="18">
        <v>1</v>
      </c>
      <c r="V7" s="19"/>
      <c r="W7" s="20" t="str">
        <f>+A69</f>
        <v>EURBND_01</v>
      </c>
      <c r="X7" s="21">
        <f>+C79</f>
        <v>0</v>
      </c>
      <c r="Y7" s="22">
        <f>+D79</f>
        <v>0</v>
      </c>
      <c r="Z7" s="21">
        <f>+E79</f>
        <v>0</v>
      </c>
      <c r="AA7" s="23">
        <f>+F79</f>
        <v>0</v>
      </c>
      <c r="AB7" s="23">
        <f>+G79</f>
        <v>0</v>
      </c>
      <c r="AC7" s="24">
        <f>+J79</f>
        <v>0</v>
      </c>
      <c r="AD7" s="25">
        <f>+L79</f>
        <v>0.5</v>
      </c>
      <c r="AE7" s="26">
        <f>+M79</f>
        <v>1</v>
      </c>
    </row>
    <row r="8" spans="1:31" ht="15.75" thickBot="1" x14ac:dyDescent="0.3">
      <c r="A8" s="301"/>
      <c r="B8" s="9"/>
      <c r="C8" s="10"/>
      <c r="D8" s="9">
        <f t="shared" si="3"/>
        <v>0</v>
      </c>
      <c r="E8" s="11">
        <f t="shared" si="0"/>
        <v>1</v>
      </c>
      <c r="F8" s="9">
        <f t="shared" si="7"/>
        <v>0</v>
      </c>
      <c r="G8" s="9">
        <f t="shared" si="4"/>
        <v>0</v>
      </c>
      <c r="H8" s="12"/>
      <c r="I8" s="12">
        <f t="shared" si="5"/>
        <v>0</v>
      </c>
      <c r="J8" s="13">
        <f t="shared" si="6"/>
        <v>0</v>
      </c>
      <c r="K8" s="14">
        <v>0</v>
      </c>
      <c r="L8" s="15">
        <f t="shared" si="1"/>
        <v>1</v>
      </c>
      <c r="M8" s="15">
        <f t="shared" si="2"/>
        <v>1</v>
      </c>
      <c r="R8" s="16" t="s">
        <v>21</v>
      </c>
      <c r="S8" s="17">
        <v>0</v>
      </c>
      <c r="T8" s="17">
        <v>1</v>
      </c>
      <c r="U8" s="18"/>
      <c r="V8" s="19"/>
      <c r="W8" s="20" t="str">
        <f>+A102</f>
        <v>FUNDS</v>
      </c>
      <c r="X8" s="21">
        <f>+C112</f>
        <v>0</v>
      </c>
      <c r="Y8" s="22">
        <f>+D112</f>
        <v>0</v>
      </c>
      <c r="Z8" s="21">
        <f>+E112</f>
        <v>0</v>
      </c>
      <c r="AA8" s="23">
        <f>+F112</f>
        <v>0</v>
      </c>
      <c r="AB8" s="23">
        <f>+G112</f>
        <v>0</v>
      </c>
      <c r="AC8" s="24">
        <f>+J112</f>
        <v>0</v>
      </c>
      <c r="AD8" s="25">
        <f>+L112</f>
        <v>0.25</v>
      </c>
      <c r="AE8" s="26">
        <f>+M112</f>
        <v>0.1</v>
      </c>
    </row>
    <row r="9" spans="1:31" ht="15.75" thickBot="1" x14ac:dyDescent="0.3">
      <c r="A9" s="301"/>
      <c r="B9" s="9"/>
      <c r="C9" s="10"/>
      <c r="D9" s="9">
        <f t="shared" si="3"/>
        <v>0</v>
      </c>
      <c r="E9" s="11">
        <f t="shared" si="0"/>
        <v>1</v>
      </c>
      <c r="F9" s="9">
        <f>+D9*E9</f>
        <v>0</v>
      </c>
      <c r="G9" s="9">
        <f t="shared" si="4"/>
        <v>0</v>
      </c>
      <c r="H9" s="12"/>
      <c r="I9" s="12">
        <f t="shared" si="5"/>
        <v>0</v>
      </c>
      <c r="J9" s="13">
        <f t="shared" si="6"/>
        <v>0</v>
      </c>
      <c r="K9" s="14">
        <v>0</v>
      </c>
      <c r="L9" s="15">
        <f t="shared" si="1"/>
        <v>1</v>
      </c>
      <c r="M9" s="15">
        <f t="shared" si="2"/>
        <v>1</v>
      </c>
      <c r="R9" s="16" t="s">
        <v>22</v>
      </c>
      <c r="S9" s="17">
        <v>0.25</v>
      </c>
      <c r="T9" s="17">
        <v>0.1</v>
      </c>
      <c r="U9" s="18">
        <v>0.76</v>
      </c>
      <c r="V9" s="19"/>
      <c r="W9" s="20" t="str">
        <f>+A113</f>
        <v>FUNDS-OTHER</v>
      </c>
      <c r="X9" s="21">
        <f>+C123</f>
        <v>0</v>
      </c>
      <c r="Y9" s="22">
        <f>+D123</f>
        <v>0</v>
      </c>
      <c r="Z9" s="21">
        <f>+E123</f>
        <v>0</v>
      </c>
      <c r="AA9" s="23">
        <f>+F123</f>
        <v>0</v>
      </c>
      <c r="AB9" s="23">
        <f>+G123</f>
        <v>0</v>
      </c>
      <c r="AC9" s="24">
        <f>+J123</f>
        <v>0</v>
      </c>
      <c r="AD9" s="25">
        <f>+L123</f>
        <v>0.5</v>
      </c>
      <c r="AE9" s="26">
        <f>+M123</f>
        <v>1</v>
      </c>
    </row>
    <row r="10" spans="1:31" ht="15.75" thickBot="1" x14ac:dyDescent="0.3">
      <c r="A10" s="301"/>
      <c r="B10" s="9"/>
      <c r="C10" s="10"/>
      <c r="D10" s="9">
        <f t="shared" si="3"/>
        <v>0</v>
      </c>
      <c r="E10" s="11">
        <f t="shared" si="0"/>
        <v>1</v>
      </c>
      <c r="F10" s="9">
        <f>+D10*E10</f>
        <v>0</v>
      </c>
      <c r="G10" s="9">
        <f t="shared" si="4"/>
        <v>0</v>
      </c>
      <c r="H10" s="12"/>
      <c r="I10" s="12">
        <f t="shared" si="5"/>
        <v>0</v>
      </c>
      <c r="J10" s="13">
        <f t="shared" si="6"/>
        <v>0</v>
      </c>
      <c r="K10" s="14">
        <v>0</v>
      </c>
      <c r="L10" s="15">
        <f t="shared" si="1"/>
        <v>1</v>
      </c>
      <c r="M10" s="15">
        <f t="shared" si="2"/>
        <v>1</v>
      </c>
      <c r="R10" s="16" t="s">
        <v>23</v>
      </c>
      <c r="S10" s="17">
        <v>0.5</v>
      </c>
      <c r="T10" s="17">
        <v>1</v>
      </c>
      <c r="U10" s="18">
        <v>0.91</v>
      </c>
      <c r="V10" s="19"/>
      <c r="W10" s="20" t="str">
        <f>+A124</f>
        <v>LOC_01</v>
      </c>
      <c r="X10" s="21">
        <f>+C134</f>
        <v>0</v>
      </c>
      <c r="Y10" s="22">
        <f>+D134</f>
        <v>0</v>
      </c>
      <c r="Z10" s="21">
        <f>+E134</f>
        <v>0</v>
      </c>
      <c r="AA10" s="23">
        <f>+F134</f>
        <v>0</v>
      </c>
      <c r="AB10" s="23">
        <f>+G134</f>
        <v>0</v>
      </c>
      <c r="AC10" s="24">
        <f>+J134</f>
        <v>0</v>
      </c>
      <c r="AD10" s="25">
        <f>+L134</f>
        <v>0.2</v>
      </c>
      <c r="AE10" s="26">
        <f>+M134</f>
        <v>1</v>
      </c>
    </row>
    <row r="11" spans="1:31" ht="15.75" thickBot="1" x14ac:dyDescent="0.3">
      <c r="A11" s="301"/>
      <c r="B11" s="9"/>
      <c r="C11" s="10"/>
      <c r="D11" s="9">
        <f t="shared" si="3"/>
        <v>0</v>
      </c>
      <c r="E11" s="11">
        <f t="shared" si="0"/>
        <v>1</v>
      </c>
      <c r="F11" s="9">
        <f t="shared" ref="F11:F12" si="8">+D11*E11</f>
        <v>0</v>
      </c>
      <c r="G11" s="9">
        <f t="shared" si="4"/>
        <v>0</v>
      </c>
      <c r="H11" s="12"/>
      <c r="I11" s="12">
        <f t="shared" si="5"/>
        <v>0</v>
      </c>
      <c r="J11" s="13">
        <f t="shared" si="6"/>
        <v>0</v>
      </c>
      <c r="K11" s="14">
        <v>0</v>
      </c>
      <c r="L11" s="15">
        <f t="shared" si="1"/>
        <v>1</v>
      </c>
      <c r="M11" s="15">
        <f t="shared" si="2"/>
        <v>1</v>
      </c>
      <c r="R11" s="16" t="s">
        <v>24</v>
      </c>
      <c r="S11" s="17">
        <v>0.5</v>
      </c>
      <c r="T11" s="17">
        <v>1</v>
      </c>
      <c r="U11" s="18">
        <v>0.9</v>
      </c>
      <c r="V11" s="19"/>
      <c r="W11" s="20" t="str">
        <f>+A135</f>
        <v>XAU</v>
      </c>
      <c r="X11" s="21">
        <f>+C145</f>
        <v>0</v>
      </c>
      <c r="Y11" s="22">
        <f>+D145</f>
        <v>12560147028</v>
      </c>
      <c r="Z11" s="21">
        <f>+E145</f>
        <v>0</v>
      </c>
      <c r="AA11" s="23">
        <f>+F145</f>
        <v>10550523503.52</v>
      </c>
      <c r="AB11" s="23">
        <f>+G145</f>
        <v>4220297706.428</v>
      </c>
      <c r="AC11" s="24">
        <f>+J145</f>
        <v>4220297706.428</v>
      </c>
      <c r="AD11" s="25">
        <f>+L145</f>
        <v>0.4</v>
      </c>
      <c r="AE11" s="26">
        <f>+M145</f>
        <v>1</v>
      </c>
    </row>
    <row r="12" spans="1:31" ht="16.5" thickBot="1" x14ac:dyDescent="0.3">
      <c r="A12" s="302"/>
      <c r="B12" s="28"/>
      <c r="C12" s="29"/>
      <c r="D12" s="9">
        <f t="shared" si="3"/>
        <v>0</v>
      </c>
      <c r="E12" s="11">
        <f t="shared" si="0"/>
        <v>1</v>
      </c>
      <c r="F12" s="28">
        <f t="shared" si="8"/>
        <v>0</v>
      </c>
      <c r="G12" s="9">
        <f t="shared" si="4"/>
        <v>0</v>
      </c>
      <c r="H12" s="12"/>
      <c r="I12" s="12">
        <f t="shared" si="5"/>
        <v>0</v>
      </c>
      <c r="J12" s="13">
        <f t="shared" si="6"/>
        <v>0</v>
      </c>
      <c r="K12" s="30">
        <v>0</v>
      </c>
      <c r="L12" s="15">
        <f t="shared" si="1"/>
        <v>1</v>
      </c>
      <c r="M12" s="15">
        <f t="shared" si="2"/>
        <v>1</v>
      </c>
      <c r="R12" s="16" t="s">
        <v>25</v>
      </c>
      <c r="S12" s="17">
        <v>0.5</v>
      </c>
      <c r="T12" s="17">
        <v>1</v>
      </c>
      <c r="U12" s="18">
        <v>0.86</v>
      </c>
      <c r="V12" s="19"/>
      <c r="W12" s="19"/>
      <c r="Y12" s="31"/>
      <c r="AA12" s="32">
        <f>SUM(AA3:AA11)</f>
        <v>10550744266.07</v>
      </c>
      <c r="AB12" s="32">
        <f>SUM(AB3:AB11)</f>
        <v>4220518468.9780002</v>
      </c>
      <c r="AC12" s="32">
        <f>SUM(AC3:AC11)</f>
        <v>4220518468.9780002</v>
      </c>
    </row>
    <row r="13" spans="1:31" ht="33" customHeight="1" thickBot="1" x14ac:dyDescent="0.3">
      <c r="A13" s="20"/>
      <c r="B13" s="21"/>
      <c r="C13" s="21"/>
      <c r="D13" s="22">
        <f>SUM(D3:D12)</f>
        <v>220762.55</v>
      </c>
      <c r="E13" s="21"/>
      <c r="F13" s="23">
        <f>SUM(F3:F12)</f>
        <v>220762.55</v>
      </c>
      <c r="G13" s="23">
        <f>+MIN($F$147*L13,F13)</f>
        <v>220762.55</v>
      </c>
      <c r="H13" s="33">
        <f>IFERROR(G13/F13,0)</f>
        <v>1</v>
      </c>
      <c r="I13" s="23">
        <f>SUM(I3:I12)</f>
        <v>220762.55</v>
      </c>
      <c r="J13" s="24">
        <f>SUM(J3:J12)</f>
        <v>220762.55</v>
      </c>
      <c r="K13" s="3" t="s">
        <v>10</v>
      </c>
      <c r="L13" s="34">
        <f t="shared" si="1"/>
        <v>1</v>
      </c>
      <c r="M13" s="34">
        <f t="shared" si="2"/>
        <v>1</v>
      </c>
      <c r="R13" s="16" t="s">
        <v>26</v>
      </c>
      <c r="S13" s="17">
        <v>0.25</v>
      </c>
      <c r="T13" s="17">
        <v>0.1</v>
      </c>
      <c r="U13" s="18">
        <v>0.82</v>
      </c>
      <c r="V13" s="19"/>
    </row>
    <row r="14" spans="1:31" x14ac:dyDescent="0.25">
      <c r="A14" s="301" t="s">
        <v>16</v>
      </c>
      <c r="B14" s="9"/>
      <c r="C14" s="10"/>
      <c r="D14" s="10"/>
      <c r="E14" s="27">
        <v>0.95</v>
      </c>
      <c r="F14" s="9">
        <f>+D14*E14</f>
        <v>0</v>
      </c>
      <c r="G14" s="9">
        <f>+F14*$H$24</f>
        <v>0</v>
      </c>
      <c r="H14" s="12"/>
      <c r="I14" s="12">
        <f>+F14*$H$24</f>
        <v>0</v>
      </c>
      <c r="J14" s="13">
        <f>MIN($G$24*M14,G14)</f>
        <v>0</v>
      </c>
      <c r="K14" s="14"/>
      <c r="L14" s="15">
        <f t="shared" ref="L14:L24" si="9">+VLOOKUP($A$14,$R$3:$S$16,2,FALSE)</f>
        <v>0.9</v>
      </c>
      <c r="M14" s="15">
        <f t="shared" ref="M14:M24" si="10">+VLOOKUP($A$14,$R$3:$T$16,3,FALSE)</f>
        <v>1</v>
      </c>
      <c r="R14" s="16" t="s">
        <v>27</v>
      </c>
      <c r="S14" s="17">
        <v>0.5</v>
      </c>
      <c r="T14" s="17">
        <v>1</v>
      </c>
      <c r="U14" s="18">
        <v>0.82</v>
      </c>
      <c r="V14" s="19"/>
    </row>
    <row r="15" spans="1:31" x14ac:dyDescent="0.25">
      <c r="A15" s="301"/>
      <c r="B15" s="9"/>
      <c r="C15" s="10"/>
      <c r="D15" s="10"/>
      <c r="E15" s="27">
        <v>0.95</v>
      </c>
      <c r="F15" s="9">
        <f>+D15*E15</f>
        <v>0</v>
      </c>
      <c r="G15" s="9">
        <f t="shared" ref="G15:G23" si="11">+F15*$H$24</f>
        <v>0</v>
      </c>
      <c r="H15" s="12"/>
      <c r="I15" s="12">
        <f t="shared" ref="I15:I23" si="12">+F15*$H$24</f>
        <v>0</v>
      </c>
      <c r="J15" s="13">
        <f t="shared" ref="J15:J23" si="13">MIN($G$24*M15,G15)</f>
        <v>0</v>
      </c>
      <c r="K15" s="14"/>
      <c r="L15" s="15">
        <f t="shared" si="9"/>
        <v>0.9</v>
      </c>
      <c r="M15" s="15">
        <f t="shared" si="10"/>
        <v>1</v>
      </c>
      <c r="R15" s="16" t="s">
        <v>28</v>
      </c>
      <c r="S15" s="17">
        <v>0.2</v>
      </c>
      <c r="T15" s="17">
        <v>1</v>
      </c>
      <c r="U15" s="18">
        <v>1</v>
      </c>
      <c r="V15" s="19"/>
    </row>
    <row r="16" spans="1:31" ht="15.75" thickBot="1" x14ac:dyDescent="0.3">
      <c r="A16" s="301"/>
      <c r="B16" s="9"/>
      <c r="C16" s="10"/>
      <c r="D16" s="10"/>
      <c r="E16" s="27">
        <f t="shared" ref="E16:E23" si="14">+VLOOKUP($A$14,$R$3:$U$16,4,FALSE)</f>
        <v>0.98</v>
      </c>
      <c r="F16" s="9">
        <v>0</v>
      </c>
      <c r="G16" s="9">
        <f t="shared" si="11"/>
        <v>0</v>
      </c>
      <c r="H16" s="12"/>
      <c r="I16" s="12">
        <f t="shared" si="12"/>
        <v>0</v>
      </c>
      <c r="J16" s="13">
        <f t="shared" si="13"/>
        <v>0</v>
      </c>
      <c r="K16" s="14"/>
      <c r="L16" s="15">
        <f t="shared" si="9"/>
        <v>0.9</v>
      </c>
      <c r="M16" s="15">
        <f t="shared" si="10"/>
        <v>1</v>
      </c>
      <c r="R16" s="35" t="s">
        <v>29</v>
      </c>
      <c r="S16" s="36">
        <v>0.4</v>
      </c>
      <c r="T16" s="36">
        <v>1</v>
      </c>
      <c r="U16" s="37">
        <v>0.84</v>
      </c>
      <c r="V16" s="19"/>
    </row>
    <row r="17" spans="1:15" x14ac:dyDescent="0.25">
      <c r="A17" s="301" t="s">
        <v>29</v>
      </c>
      <c r="B17" s="9"/>
      <c r="C17" s="10"/>
      <c r="D17" s="10"/>
      <c r="E17" s="27">
        <v>0.89</v>
      </c>
      <c r="F17" s="9">
        <f t="shared" ref="F17:F19" si="15">+D17*E17</f>
        <v>0</v>
      </c>
      <c r="G17" s="9">
        <f t="shared" si="11"/>
        <v>0</v>
      </c>
      <c r="H17" s="12"/>
      <c r="I17" s="12">
        <f t="shared" si="12"/>
        <v>0</v>
      </c>
      <c r="J17" s="13">
        <f t="shared" si="13"/>
        <v>0</v>
      </c>
      <c r="K17" s="14"/>
      <c r="L17" s="15">
        <f t="shared" si="9"/>
        <v>0.9</v>
      </c>
      <c r="M17" s="15">
        <f t="shared" si="10"/>
        <v>1</v>
      </c>
    </row>
    <row r="18" spans="1:15" x14ac:dyDescent="0.25">
      <c r="A18" s="301" t="s">
        <v>28</v>
      </c>
      <c r="B18" s="9"/>
      <c r="C18" s="10"/>
      <c r="D18" s="10"/>
      <c r="E18" s="27">
        <v>0.95</v>
      </c>
      <c r="F18" s="9">
        <f t="shared" si="15"/>
        <v>0</v>
      </c>
      <c r="G18" s="9">
        <f t="shared" si="11"/>
        <v>0</v>
      </c>
      <c r="H18" s="12"/>
      <c r="I18" s="12">
        <f t="shared" si="12"/>
        <v>0</v>
      </c>
      <c r="J18" s="13">
        <f t="shared" si="13"/>
        <v>0</v>
      </c>
      <c r="K18" s="14"/>
      <c r="L18" s="15">
        <f t="shared" si="9"/>
        <v>0.9</v>
      </c>
      <c r="M18" s="15">
        <f t="shared" si="10"/>
        <v>1</v>
      </c>
      <c r="O18" s="31"/>
    </row>
    <row r="19" spans="1:15" x14ac:dyDescent="0.25">
      <c r="A19" s="301"/>
      <c r="B19" s="9"/>
      <c r="C19" s="10"/>
      <c r="D19" s="10"/>
      <c r="E19" s="27">
        <f t="shared" si="14"/>
        <v>0.98</v>
      </c>
      <c r="F19" s="9">
        <f t="shared" si="15"/>
        <v>0</v>
      </c>
      <c r="G19" s="9">
        <f t="shared" si="11"/>
        <v>0</v>
      </c>
      <c r="H19" s="12"/>
      <c r="I19" s="12">
        <f t="shared" si="12"/>
        <v>0</v>
      </c>
      <c r="J19" s="13">
        <f t="shared" si="13"/>
        <v>0</v>
      </c>
      <c r="K19" s="14"/>
      <c r="L19" s="15">
        <f t="shared" si="9"/>
        <v>0.9</v>
      </c>
      <c r="M19" s="15">
        <f t="shared" si="10"/>
        <v>1</v>
      </c>
    </row>
    <row r="20" spans="1:15" x14ac:dyDescent="0.25">
      <c r="A20" s="301"/>
      <c r="B20" s="9"/>
      <c r="C20" s="10"/>
      <c r="D20" s="10"/>
      <c r="E20" s="27">
        <f t="shared" si="14"/>
        <v>0.98</v>
      </c>
      <c r="F20" s="9">
        <f>+D20*E20</f>
        <v>0</v>
      </c>
      <c r="G20" s="9">
        <f t="shared" si="11"/>
        <v>0</v>
      </c>
      <c r="H20" s="12"/>
      <c r="I20" s="12">
        <f t="shared" si="12"/>
        <v>0</v>
      </c>
      <c r="J20" s="13">
        <f t="shared" si="13"/>
        <v>0</v>
      </c>
      <c r="K20" s="14"/>
      <c r="L20" s="15">
        <f t="shared" si="9"/>
        <v>0.9</v>
      </c>
      <c r="M20" s="15">
        <f t="shared" si="10"/>
        <v>1</v>
      </c>
    </row>
    <row r="21" spans="1:15" x14ac:dyDescent="0.25">
      <c r="A21" s="301"/>
      <c r="B21" s="9"/>
      <c r="C21" s="10"/>
      <c r="D21" s="10"/>
      <c r="E21" s="27">
        <f t="shared" si="14"/>
        <v>0.98</v>
      </c>
      <c r="F21" s="9">
        <f>+D21*E21</f>
        <v>0</v>
      </c>
      <c r="G21" s="9">
        <f t="shared" si="11"/>
        <v>0</v>
      </c>
      <c r="H21" s="12"/>
      <c r="I21" s="12">
        <f t="shared" si="12"/>
        <v>0</v>
      </c>
      <c r="J21" s="13">
        <f t="shared" si="13"/>
        <v>0</v>
      </c>
      <c r="K21" s="14"/>
      <c r="L21" s="15">
        <f t="shared" si="9"/>
        <v>0.9</v>
      </c>
      <c r="M21" s="15">
        <f t="shared" si="10"/>
        <v>1</v>
      </c>
    </row>
    <row r="22" spans="1:15" x14ac:dyDescent="0.25">
      <c r="A22" s="301"/>
      <c r="B22" s="9"/>
      <c r="C22" s="10"/>
      <c r="D22" s="10"/>
      <c r="E22" s="27">
        <f t="shared" si="14"/>
        <v>0.98</v>
      </c>
      <c r="F22" s="9">
        <f t="shared" ref="F22:F23" si="16">+D22*E22</f>
        <v>0</v>
      </c>
      <c r="G22" s="9">
        <f t="shared" si="11"/>
        <v>0</v>
      </c>
      <c r="H22" s="12"/>
      <c r="I22" s="12">
        <f t="shared" si="12"/>
        <v>0</v>
      </c>
      <c r="J22" s="13">
        <f t="shared" si="13"/>
        <v>0</v>
      </c>
      <c r="K22" s="14"/>
      <c r="L22" s="15">
        <f t="shared" si="9"/>
        <v>0.9</v>
      </c>
      <c r="M22" s="15">
        <f t="shared" si="10"/>
        <v>1</v>
      </c>
    </row>
    <row r="23" spans="1:15" ht="15.75" thickBot="1" x14ac:dyDescent="0.3">
      <c r="A23" s="302"/>
      <c r="B23" s="28"/>
      <c r="C23" s="29"/>
      <c r="D23" s="10"/>
      <c r="E23" s="27">
        <f t="shared" si="14"/>
        <v>0.98</v>
      </c>
      <c r="F23" s="9">
        <f t="shared" si="16"/>
        <v>0</v>
      </c>
      <c r="G23" s="9">
        <f t="shared" si="11"/>
        <v>0</v>
      </c>
      <c r="H23" s="12"/>
      <c r="I23" s="12">
        <f t="shared" si="12"/>
        <v>0</v>
      </c>
      <c r="J23" s="13">
        <f t="shared" si="13"/>
        <v>0</v>
      </c>
      <c r="K23" s="14"/>
      <c r="L23" s="15">
        <f t="shared" si="9"/>
        <v>0.9</v>
      </c>
      <c r="M23" s="15">
        <f t="shared" si="10"/>
        <v>1</v>
      </c>
    </row>
    <row r="24" spans="1:15" ht="15.75" thickBot="1" x14ac:dyDescent="0.3">
      <c r="A24" s="20"/>
      <c r="B24" s="21"/>
      <c r="C24" s="21"/>
      <c r="D24" s="22">
        <f>SUM(D14:D23)</f>
        <v>0</v>
      </c>
      <c r="E24" s="21"/>
      <c r="F24" s="23">
        <f>SUM(F14:F23)</f>
        <v>0</v>
      </c>
      <c r="G24" s="23">
        <f>+MIN($F$147*L24,F24)</f>
        <v>0</v>
      </c>
      <c r="H24" s="33">
        <f>IFERROR(G24/F24,0)</f>
        <v>0</v>
      </c>
      <c r="I24" s="23">
        <f>SUM(I14:I23)</f>
        <v>0</v>
      </c>
      <c r="J24" s="24">
        <f>SUM(J14:J23)</f>
        <v>0</v>
      </c>
      <c r="K24" s="21"/>
      <c r="L24" s="34">
        <f t="shared" si="9"/>
        <v>0.9</v>
      </c>
      <c r="M24" s="34">
        <f t="shared" si="10"/>
        <v>1</v>
      </c>
    </row>
    <row r="25" spans="1:15" ht="15.75" hidden="1" thickBot="1" x14ac:dyDescent="0.3">
      <c r="A25" s="38" t="s">
        <v>18</v>
      </c>
      <c r="B25" s="39"/>
      <c r="C25" s="40"/>
      <c r="D25" s="10"/>
      <c r="E25" s="41">
        <f t="shared" ref="E25:E34" si="17">+VLOOKUP($A$25,$R$3:$U$16,4,FALSE)</f>
        <v>0.95</v>
      </c>
      <c r="F25" s="9">
        <f>+D25*E25</f>
        <v>0</v>
      </c>
      <c r="G25" s="9">
        <f>MIN($F$147*L25,F25)</f>
        <v>0</v>
      </c>
      <c r="H25" s="42"/>
      <c r="I25" s="12">
        <f>+F25*$H$35</f>
        <v>0</v>
      </c>
      <c r="J25" s="43">
        <f t="shared" ref="J25:J34" si="18">+G25*M25</f>
        <v>0</v>
      </c>
      <c r="K25" s="39"/>
      <c r="L25" s="15">
        <f t="shared" ref="L25:L35" si="19">+VLOOKUP($A$25,$R$3:$S$16,2,FALSE)</f>
        <v>0.9</v>
      </c>
      <c r="M25" s="15">
        <f t="shared" ref="M25:M35" si="20">+VLOOKUP($A$25,$R$3:$T$16,3,FALSE)</f>
        <v>1</v>
      </c>
    </row>
    <row r="26" spans="1:15" ht="15.75" hidden="1" thickBot="1" x14ac:dyDescent="0.3">
      <c r="A26" s="44"/>
      <c r="B26" s="39"/>
      <c r="C26" s="40"/>
      <c r="D26" s="10"/>
      <c r="E26" s="41">
        <f t="shared" si="17"/>
        <v>0.95</v>
      </c>
      <c r="F26" s="9">
        <f>+D26*E26</f>
        <v>0</v>
      </c>
      <c r="G26" s="9">
        <f t="shared" ref="G26:G34" si="21">MIN($F$147*L26,F26)</f>
        <v>0</v>
      </c>
      <c r="H26" s="42"/>
      <c r="I26" s="12">
        <f t="shared" ref="I26:I34" si="22">+F26*$H$35</f>
        <v>0</v>
      </c>
      <c r="J26" s="43">
        <f t="shared" si="18"/>
        <v>0</v>
      </c>
      <c r="K26" s="39"/>
      <c r="L26" s="15">
        <f t="shared" si="19"/>
        <v>0.9</v>
      </c>
      <c r="M26" s="15">
        <f t="shared" si="20"/>
        <v>1</v>
      </c>
    </row>
    <row r="27" spans="1:15" ht="15.75" hidden="1" thickBot="1" x14ac:dyDescent="0.3">
      <c r="A27" s="44"/>
      <c r="B27" s="39"/>
      <c r="C27" s="40"/>
      <c r="D27" s="10"/>
      <c r="E27" s="41">
        <f t="shared" si="17"/>
        <v>0.95</v>
      </c>
      <c r="F27" s="9">
        <f t="shared" ref="F27:F30" si="23">+D27*E27</f>
        <v>0</v>
      </c>
      <c r="G27" s="9">
        <f t="shared" si="21"/>
        <v>0</v>
      </c>
      <c r="H27" s="42"/>
      <c r="I27" s="12">
        <f t="shared" si="22"/>
        <v>0</v>
      </c>
      <c r="J27" s="43">
        <f t="shared" si="18"/>
        <v>0</v>
      </c>
      <c r="K27" s="39"/>
      <c r="L27" s="15">
        <f t="shared" si="19"/>
        <v>0.9</v>
      </c>
      <c r="M27" s="15">
        <f t="shared" si="20"/>
        <v>1</v>
      </c>
    </row>
    <row r="28" spans="1:15" ht="15.75" hidden="1" thickBot="1" x14ac:dyDescent="0.3">
      <c r="A28" s="44"/>
      <c r="B28" s="39"/>
      <c r="C28" s="40"/>
      <c r="D28" s="10"/>
      <c r="E28" s="41">
        <f t="shared" si="17"/>
        <v>0.95</v>
      </c>
      <c r="F28" s="9">
        <f t="shared" si="23"/>
        <v>0</v>
      </c>
      <c r="G28" s="9">
        <f t="shared" si="21"/>
        <v>0</v>
      </c>
      <c r="H28" s="42"/>
      <c r="I28" s="12">
        <f t="shared" si="22"/>
        <v>0</v>
      </c>
      <c r="J28" s="43">
        <f t="shared" si="18"/>
        <v>0</v>
      </c>
      <c r="K28" s="39"/>
      <c r="L28" s="15">
        <f t="shared" si="19"/>
        <v>0.9</v>
      </c>
      <c r="M28" s="15">
        <f t="shared" si="20"/>
        <v>1</v>
      </c>
    </row>
    <row r="29" spans="1:15" ht="15.75" hidden="1" thickBot="1" x14ac:dyDescent="0.3">
      <c r="A29" s="44"/>
      <c r="B29" s="39"/>
      <c r="C29" s="40"/>
      <c r="D29" s="10"/>
      <c r="E29" s="41">
        <f t="shared" si="17"/>
        <v>0.95</v>
      </c>
      <c r="F29" s="9">
        <f t="shared" si="23"/>
        <v>0</v>
      </c>
      <c r="G29" s="9">
        <f t="shared" si="21"/>
        <v>0</v>
      </c>
      <c r="H29" s="42"/>
      <c r="I29" s="12">
        <f t="shared" si="22"/>
        <v>0</v>
      </c>
      <c r="J29" s="43">
        <f t="shared" si="18"/>
        <v>0</v>
      </c>
      <c r="K29" s="39"/>
      <c r="L29" s="15">
        <f t="shared" si="19"/>
        <v>0.9</v>
      </c>
      <c r="M29" s="15">
        <f t="shared" si="20"/>
        <v>1</v>
      </c>
    </row>
    <row r="30" spans="1:15" ht="15.75" hidden="1" thickBot="1" x14ac:dyDescent="0.3">
      <c r="A30" s="44"/>
      <c r="B30" s="39"/>
      <c r="C30" s="40"/>
      <c r="D30" s="10"/>
      <c r="E30" s="41">
        <f t="shared" si="17"/>
        <v>0.95</v>
      </c>
      <c r="F30" s="9">
        <f t="shared" si="23"/>
        <v>0</v>
      </c>
      <c r="G30" s="9">
        <f t="shared" si="21"/>
        <v>0</v>
      </c>
      <c r="H30" s="42"/>
      <c r="I30" s="12">
        <f t="shared" si="22"/>
        <v>0</v>
      </c>
      <c r="J30" s="43">
        <f t="shared" si="18"/>
        <v>0</v>
      </c>
      <c r="K30" s="39"/>
      <c r="L30" s="15">
        <f t="shared" si="19"/>
        <v>0.9</v>
      </c>
      <c r="M30" s="15">
        <f t="shared" si="20"/>
        <v>1</v>
      </c>
    </row>
    <row r="31" spans="1:15" ht="15.75" hidden="1" thickBot="1" x14ac:dyDescent="0.3">
      <c r="A31" s="44"/>
      <c r="B31" s="39"/>
      <c r="C31" s="40"/>
      <c r="D31" s="10"/>
      <c r="E31" s="41">
        <f t="shared" si="17"/>
        <v>0.95</v>
      </c>
      <c r="F31" s="9">
        <f>+D31*E31</f>
        <v>0</v>
      </c>
      <c r="G31" s="9">
        <f t="shared" si="21"/>
        <v>0</v>
      </c>
      <c r="H31" s="42"/>
      <c r="I31" s="12">
        <f t="shared" si="22"/>
        <v>0</v>
      </c>
      <c r="J31" s="43">
        <f t="shared" si="18"/>
        <v>0</v>
      </c>
      <c r="K31" s="39"/>
      <c r="L31" s="15">
        <f t="shared" si="19"/>
        <v>0.9</v>
      </c>
      <c r="M31" s="15">
        <f t="shared" si="20"/>
        <v>1</v>
      </c>
    </row>
    <row r="32" spans="1:15" ht="15.75" hidden="1" thickBot="1" x14ac:dyDescent="0.3">
      <c r="A32" s="44"/>
      <c r="B32" s="39"/>
      <c r="C32" s="40"/>
      <c r="D32" s="10"/>
      <c r="E32" s="41">
        <f t="shared" si="17"/>
        <v>0.95</v>
      </c>
      <c r="F32" s="9">
        <f>+D32*E32</f>
        <v>0</v>
      </c>
      <c r="G32" s="9">
        <f t="shared" si="21"/>
        <v>0</v>
      </c>
      <c r="H32" s="42"/>
      <c r="I32" s="12">
        <f t="shared" si="22"/>
        <v>0</v>
      </c>
      <c r="J32" s="43">
        <f t="shared" si="18"/>
        <v>0</v>
      </c>
      <c r="K32" s="39"/>
      <c r="L32" s="15">
        <f t="shared" si="19"/>
        <v>0.9</v>
      </c>
      <c r="M32" s="15">
        <f t="shared" si="20"/>
        <v>1</v>
      </c>
    </row>
    <row r="33" spans="1:13" ht="15.75" hidden="1" thickBot="1" x14ac:dyDescent="0.3">
      <c r="A33" s="44"/>
      <c r="B33" s="39"/>
      <c r="C33" s="40"/>
      <c r="D33" s="10"/>
      <c r="E33" s="41">
        <f t="shared" si="17"/>
        <v>0.95</v>
      </c>
      <c r="F33" s="9">
        <f t="shared" ref="F33:F34" si="24">+D33*E33</f>
        <v>0</v>
      </c>
      <c r="G33" s="9">
        <f t="shared" si="21"/>
        <v>0</v>
      </c>
      <c r="H33" s="42"/>
      <c r="I33" s="12">
        <f t="shared" si="22"/>
        <v>0</v>
      </c>
      <c r="J33" s="43">
        <f t="shared" si="18"/>
        <v>0</v>
      </c>
      <c r="K33" s="39"/>
      <c r="L33" s="15">
        <f t="shared" si="19"/>
        <v>0.9</v>
      </c>
      <c r="M33" s="15">
        <f t="shared" si="20"/>
        <v>1</v>
      </c>
    </row>
    <row r="34" spans="1:13" ht="15.75" hidden="1" thickBot="1" x14ac:dyDescent="0.3">
      <c r="A34" s="45"/>
      <c r="B34" s="46"/>
      <c r="C34" s="47"/>
      <c r="D34" s="29"/>
      <c r="E34" s="41">
        <f t="shared" si="17"/>
        <v>0.95</v>
      </c>
      <c r="F34" s="28">
        <f t="shared" si="24"/>
        <v>0</v>
      </c>
      <c r="G34" s="9">
        <f t="shared" si="21"/>
        <v>0</v>
      </c>
      <c r="H34" s="42"/>
      <c r="I34" s="12">
        <f t="shared" si="22"/>
        <v>0</v>
      </c>
      <c r="J34" s="43">
        <f t="shared" si="18"/>
        <v>0</v>
      </c>
      <c r="K34" s="46"/>
      <c r="L34" s="15">
        <f t="shared" si="19"/>
        <v>0.9</v>
      </c>
      <c r="M34" s="15">
        <f t="shared" si="20"/>
        <v>1</v>
      </c>
    </row>
    <row r="35" spans="1:13" ht="15.75" hidden="1" thickBot="1" x14ac:dyDescent="0.3">
      <c r="A35" s="20"/>
      <c r="B35" s="21"/>
      <c r="C35" s="21"/>
      <c r="D35" s="22">
        <f>SUM(D25:D34)</f>
        <v>0</v>
      </c>
      <c r="E35" s="21"/>
      <c r="F35" s="23">
        <f>SUM(F25:F34)</f>
        <v>0</v>
      </c>
      <c r="G35" s="23">
        <f>SUM(G25:G34)</f>
        <v>0</v>
      </c>
      <c r="H35" s="33">
        <f>IFERROR(G35/F35,0)</f>
        <v>0</v>
      </c>
      <c r="I35" s="23">
        <f>SUM(I25:I34)</f>
        <v>0</v>
      </c>
      <c r="J35" s="24">
        <f>SUM(J25:J34)</f>
        <v>0</v>
      </c>
      <c r="K35" s="21"/>
      <c r="L35" s="34">
        <f t="shared" si="19"/>
        <v>0.9</v>
      </c>
      <c r="M35" s="34">
        <f t="shared" si="20"/>
        <v>1</v>
      </c>
    </row>
    <row r="36" spans="1:13" ht="15.75" hidden="1" thickBot="1" x14ac:dyDescent="0.3">
      <c r="A36" s="303" t="s">
        <v>19</v>
      </c>
      <c r="B36" s="39"/>
      <c r="C36" s="40"/>
      <c r="D36" s="10"/>
      <c r="E36" s="41">
        <f t="shared" ref="E36:E45" si="25">+VLOOKUP($A$36,$R$3:$U$16,4,FALSE)</f>
        <v>0.89</v>
      </c>
      <c r="F36" s="9">
        <f>+D36*E36</f>
        <v>0</v>
      </c>
      <c r="G36" s="9">
        <f>MIN($F$147*L36,F36)</f>
        <v>0</v>
      </c>
      <c r="H36" s="42"/>
      <c r="I36" s="12">
        <f>+F36*$H$46</f>
        <v>0</v>
      </c>
      <c r="J36" s="43">
        <f t="shared" ref="J36:J45" si="26">+G36*M36</f>
        <v>0</v>
      </c>
      <c r="K36" s="39"/>
      <c r="L36" s="15">
        <f t="shared" ref="L36:L46" si="27">+VLOOKUP($A$36,$R$3:$S$16,2,FALSE)</f>
        <v>0.9</v>
      </c>
      <c r="M36" s="15">
        <f t="shared" ref="M36:M46" si="28">+VLOOKUP($A$36,$R$3:$T$16,3,FALSE)</f>
        <v>1</v>
      </c>
    </row>
    <row r="37" spans="1:13" ht="15.75" hidden="1" thickBot="1" x14ac:dyDescent="0.3">
      <c r="A37" s="304"/>
      <c r="B37" s="39"/>
      <c r="C37" s="40"/>
      <c r="D37" s="10"/>
      <c r="E37" s="41">
        <f t="shared" si="25"/>
        <v>0.89</v>
      </c>
      <c r="F37" s="9">
        <f>+D37*E37</f>
        <v>0</v>
      </c>
      <c r="G37" s="9">
        <f t="shared" ref="G37:G45" si="29">MIN($F$147*L37,F37)</f>
        <v>0</v>
      </c>
      <c r="H37" s="42"/>
      <c r="I37" s="12">
        <f t="shared" ref="I37:I45" si="30">+F37*$H$46</f>
        <v>0</v>
      </c>
      <c r="J37" s="43">
        <f t="shared" si="26"/>
        <v>0</v>
      </c>
      <c r="K37" s="39"/>
      <c r="L37" s="15">
        <f t="shared" si="27"/>
        <v>0.9</v>
      </c>
      <c r="M37" s="15">
        <f t="shared" si="28"/>
        <v>1</v>
      </c>
    </row>
    <row r="38" spans="1:13" ht="15.75" hidden="1" thickBot="1" x14ac:dyDescent="0.3">
      <c r="A38" s="304"/>
      <c r="B38" s="39"/>
      <c r="C38" s="40"/>
      <c r="D38" s="10"/>
      <c r="E38" s="41">
        <f t="shared" si="25"/>
        <v>0.89</v>
      </c>
      <c r="F38" s="9">
        <f t="shared" ref="F38:F41" si="31">+D38*E38</f>
        <v>0</v>
      </c>
      <c r="G38" s="9">
        <f t="shared" si="29"/>
        <v>0</v>
      </c>
      <c r="H38" s="42"/>
      <c r="I38" s="12">
        <f t="shared" si="30"/>
        <v>0</v>
      </c>
      <c r="J38" s="43">
        <f t="shared" si="26"/>
        <v>0</v>
      </c>
      <c r="K38" s="39"/>
      <c r="L38" s="15">
        <f t="shared" si="27"/>
        <v>0.9</v>
      </c>
      <c r="M38" s="15">
        <f t="shared" si="28"/>
        <v>1</v>
      </c>
    </row>
    <row r="39" spans="1:13" ht="15.75" hidden="1" thickBot="1" x14ac:dyDescent="0.3">
      <c r="A39" s="304"/>
      <c r="B39" s="39"/>
      <c r="C39" s="40"/>
      <c r="D39" s="10"/>
      <c r="E39" s="41">
        <f t="shared" si="25"/>
        <v>0.89</v>
      </c>
      <c r="F39" s="9">
        <f t="shared" si="31"/>
        <v>0</v>
      </c>
      <c r="G39" s="9">
        <f t="shared" si="29"/>
        <v>0</v>
      </c>
      <c r="H39" s="42"/>
      <c r="I39" s="12">
        <f t="shared" si="30"/>
        <v>0</v>
      </c>
      <c r="J39" s="43">
        <f t="shared" si="26"/>
        <v>0</v>
      </c>
      <c r="K39" s="39"/>
      <c r="L39" s="15">
        <f t="shared" si="27"/>
        <v>0.9</v>
      </c>
      <c r="M39" s="15">
        <f t="shared" si="28"/>
        <v>1</v>
      </c>
    </row>
    <row r="40" spans="1:13" ht="15.75" hidden="1" thickBot="1" x14ac:dyDescent="0.3">
      <c r="A40" s="304"/>
      <c r="B40" s="39"/>
      <c r="C40" s="40"/>
      <c r="D40" s="10"/>
      <c r="E40" s="41">
        <f t="shared" si="25"/>
        <v>0.89</v>
      </c>
      <c r="F40" s="9">
        <f t="shared" si="31"/>
        <v>0</v>
      </c>
      <c r="G40" s="9">
        <f t="shared" si="29"/>
        <v>0</v>
      </c>
      <c r="H40" s="42"/>
      <c r="I40" s="12">
        <f t="shared" si="30"/>
        <v>0</v>
      </c>
      <c r="J40" s="43">
        <f t="shared" si="26"/>
        <v>0</v>
      </c>
      <c r="K40" s="39"/>
      <c r="L40" s="15">
        <f t="shared" si="27"/>
        <v>0.9</v>
      </c>
      <c r="M40" s="15">
        <f t="shared" si="28"/>
        <v>1</v>
      </c>
    </row>
    <row r="41" spans="1:13" ht="15.75" hidden="1" thickBot="1" x14ac:dyDescent="0.3">
      <c r="A41" s="304"/>
      <c r="B41" s="39"/>
      <c r="C41" s="40"/>
      <c r="D41" s="10"/>
      <c r="E41" s="41">
        <f t="shared" si="25"/>
        <v>0.89</v>
      </c>
      <c r="F41" s="9">
        <f t="shared" si="31"/>
        <v>0</v>
      </c>
      <c r="G41" s="9">
        <f t="shared" si="29"/>
        <v>0</v>
      </c>
      <c r="H41" s="42"/>
      <c r="I41" s="12">
        <f t="shared" si="30"/>
        <v>0</v>
      </c>
      <c r="J41" s="43">
        <f t="shared" si="26"/>
        <v>0</v>
      </c>
      <c r="K41" s="39"/>
      <c r="L41" s="15">
        <f t="shared" si="27"/>
        <v>0.9</v>
      </c>
      <c r="M41" s="15">
        <f t="shared" si="28"/>
        <v>1</v>
      </c>
    </row>
    <row r="42" spans="1:13" ht="15.75" hidden="1" thickBot="1" x14ac:dyDescent="0.3">
      <c r="A42" s="304"/>
      <c r="B42" s="39"/>
      <c r="C42" s="40"/>
      <c r="D42" s="10"/>
      <c r="E42" s="41">
        <f t="shared" si="25"/>
        <v>0.89</v>
      </c>
      <c r="F42" s="9">
        <f>+D42*E42</f>
        <v>0</v>
      </c>
      <c r="G42" s="9">
        <f t="shared" si="29"/>
        <v>0</v>
      </c>
      <c r="H42" s="42"/>
      <c r="I42" s="12">
        <f t="shared" si="30"/>
        <v>0</v>
      </c>
      <c r="J42" s="43">
        <f t="shared" si="26"/>
        <v>0</v>
      </c>
      <c r="K42" s="39"/>
      <c r="L42" s="15">
        <f t="shared" si="27"/>
        <v>0.9</v>
      </c>
      <c r="M42" s="15">
        <f t="shared" si="28"/>
        <v>1</v>
      </c>
    </row>
    <row r="43" spans="1:13" ht="15.75" hidden="1" thickBot="1" x14ac:dyDescent="0.3">
      <c r="A43" s="304"/>
      <c r="B43" s="39"/>
      <c r="C43" s="40"/>
      <c r="D43" s="10"/>
      <c r="E43" s="41">
        <f t="shared" si="25"/>
        <v>0.89</v>
      </c>
      <c r="F43" s="9">
        <f>+D43*E43</f>
        <v>0</v>
      </c>
      <c r="G43" s="9">
        <f t="shared" si="29"/>
        <v>0</v>
      </c>
      <c r="H43" s="42"/>
      <c r="I43" s="12">
        <f t="shared" si="30"/>
        <v>0</v>
      </c>
      <c r="J43" s="43">
        <f t="shared" si="26"/>
        <v>0</v>
      </c>
      <c r="K43" s="39"/>
      <c r="L43" s="15">
        <f t="shared" si="27"/>
        <v>0.9</v>
      </c>
      <c r="M43" s="15">
        <f t="shared" si="28"/>
        <v>1</v>
      </c>
    </row>
    <row r="44" spans="1:13" ht="15.75" hidden="1" thickBot="1" x14ac:dyDescent="0.3">
      <c r="A44" s="304"/>
      <c r="B44" s="39"/>
      <c r="C44" s="40"/>
      <c r="D44" s="10"/>
      <c r="E44" s="41">
        <f t="shared" si="25"/>
        <v>0.89</v>
      </c>
      <c r="F44" s="9">
        <f t="shared" ref="F44:F45" si="32">+D44*E44</f>
        <v>0</v>
      </c>
      <c r="G44" s="9">
        <f t="shared" si="29"/>
        <v>0</v>
      </c>
      <c r="H44" s="42"/>
      <c r="I44" s="12">
        <f t="shared" si="30"/>
        <v>0</v>
      </c>
      <c r="J44" s="43">
        <f t="shared" si="26"/>
        <v>0</v>
      </c>
      <c r="K44" s="39"/>
      <c r="L44" s="15">
        <f t="shared" si="27"/>
        <v>0.9</v>
      </c>
      <c r="M44" s="15">
        <f t="shared" si="28"/>
        <v>1</v>
      </c>
    </row>
    <row r="45" spans="1:13" ht="15.75" hidden="1" thickBot="1" x14ac:dyDescent="0.3">
      <c r="A45" s="305"/>
      <c r="B45" s="46"/>
      <c r="C45" s="47"/>
      <c r="D45" s="29"/>
      <c r="E45" s="41">
        <f t="shared" si="25"/>
        <v>0.89</v>
      </c>
      <c r="F45" s="28">
        <f t="shared" si="32"/>
        <v>0</v>
      </c>
      <c r="G45" s="9">
        <f t="shared" si="29"/>
        <v>0</v>
      </c>
      <c r="H45" s="42"/>
      <c r="I45" s="12">
        <f t="shared" si="30"/>
        <v>0</v>
      </c>
      <c r="J45" s="43">
        <f t="shared" si="26"/>
        <v>0</v>
      </c>
      <c r="K45" s="46"/>
      <c r="L45" s="15">
        <f t="shared" si="27"/>
        <v>0.9</v>
      </c>
      <c r="M45" s="15">
        <f t="shared" si="28"/>
        <v>1</v>
      </c>
    </row>
    <row r="46" spans="1:13" ht="15.75" thickBot="1" x14ac:dyDescent="0.3">
      <c r="A46" s="20"/>
      <c r="B46" s="21"/>
      <c r="C46" s="21"/>
      <c r="D46" s="22">
        <f>SUM(D36:D45)</f>
        <v>0</v>
      </c>
      <c r="E46" s="21"/>
      <c r="F46" s="23">
        <f>SUM(F36:F45)</f>
        <v>0</v>
      </c>
      <c r="G46" s="23">
        <f>SUM(G36:G45)</f>
        <v>0</v>
      </c>
      <c r="H46" s="33">
        <f>IFERROR(G46/F46,0)</f>
        <v>0</v>
      </c>
      <c r="I46" s="23">
        <f>SUM(I36:I45)</f>
        <v>0</v>
      </c>
      <c r="J46" s="24">
        <f>SUM(J36:J45)</f>
        <v>0</v>
      </c>
      <c r="K46" s="3" t="s">
        <v>30</v>
      </c>
      <c r="L46" s="34">
        <f t="shared" si="27"/>
        <v>0.9</v>
      </c>
      <c r="M46" s="34">
        <f t="shared" si="28"/>
        <v>1</v>
      </c>
    </row>
    <row r="47" spans="1:13" x14ac:dyDescent="0.25">
      <c r="A47" s="301" t="s">
        <v>20</v>
      </c>
      <c r="B47" s="9"/>
      <c r="C47" s="10"/>
      <c r="D47" s="9">
        <f>+C47</f>
        <v>0</v>
      </c>
      <c r="E47" s="11">
        <f t="shared" ref="E47:E56" si="33">+VLOOKUP($A$47,$R$3:$U$16,4,FALSE)</f>
        <v>0.95</v>
      </c>
      <c r="F47" s="9">
        <f>+D47*E47*K47</f>
        <v>0</v>
      </c>
      <c r="G47" s="9">
        <f>+F47*$H$57</f>
        <v>0</v>
      </c>
      <c r="H47" s="12"/>
      <c r="I47" s="12">
        <f t="shared" ref="I47:I56" si="34">+F47*$H$57</f>
        <v>0</v>
      </c>
      <c r="J47" s="13">
        <f>MIN($G$57*M47,G47)</f>
        <v>0</v>
      </c>
      <c r="K47" s="14"/>
      <c r="L47" s="15">
        <f t="shared" ref="L47:L57" si="35">+VLOOKUP($A$47,$R$3:$S$16,2,FALSE)</f>
        <v>0.5</v>
      </c>
      <c r="M47" s="15">
        <f t="shared" ref="M47:M57" si="36">+VLOOKUP($A$47,$R$3:$T$16,3,FALSE)</f>
        <v>1</v>
      </c>
    </row>
    <row r="48" spans="1:13" x14ac:dyDescent="0.25">
      <c r="A48" s="301"/>
      <c r="B48" s="9"/>
      <c r="C48" s="10"/>
      <c r="D48" s="9">
        <f t="shared" ref="D48:D56" si="37">+C48</f>
        <v>0</v>
      </c>
      <c r="E48" s="11">
        <f t="shared" si="33"/>
        <v>0.95</v>
      </c>
      <c r="F48" s="9">
        <f t="shared" ref="F48:F56" si="38">+D48*E48*K48</f>
        <v>0</v>
      </c>
      <c r="G48" s="9">
        <f t="shared" ref="G48:G56" si="39">+F48*$H$57</f>
        <v>0</v>
      </c>
      <c r="H48" s="12"/>
      <c r="I48" s="12">
        <f t="shared" si="34"/>
        <v>0</v>
      </c>
      <c r="J48" s="13">
        <f t="shared" ref="J48:J56" si="40">MIN($G$57*M48,G48)</f>
        <v>0</v>
      </c>
      <c r="K48" s="14"/>
      <c r="L48" s="15">
        <f t="shared" si="35"/>
        <v>0.5</v>
      </c>
      <c r="M48" s="15">
        <f t="shared" si="36"/>
        <v>1</v>
      </c>
    </row>
    <row r="49" spans="1:15" x14ac:dyDescent="0.25">
      <c r="A49" s="301"/>
      <c r="B49" s="9"/>
      <c r="C49" s="10"/>
      <c r="D49" s="9">
        <f t="shared" si="37"/>
        <v>0</v>
      </c>
      <c r="E49" s="11">
        <f t="shared" si="33"/>
        <v>0.95</v>
      </c>
      <c r="F49" s="9">
        <f t="shared" si="38"/>
        <v>0</v>
      </c>
      <c r="G49" s="9">
        <f t="shared" si="39"/>
        <v>0</v>
      </c>
      <c r="H49" s="12"/>
      <c r="I49" s="12">
        <f t="shared" si="34"/>
        <v>0</v>
      </c>
      <c r="J49" s="13">
        <f t="shared" si="40"/>
        <v>0</v>
      </c>
      <c r="K49" s="14"/>
      <c r="L49" s="15">
        <f t="shared" si="35"/>
        <v>0.5</v>
      </c>
      <c r="M49" s="15">
        <f t="shared" si="36"/>
        <v>1</v>
      </c>
    </row>
    <row r="50" spans="1:15" x14ac:dyDescent="0.25">
      <c r="A50" s="301"/>
      <c r="B50" s="9"/>
      <c r="C50" s="10"/>
      <c r="D50" s="9">
        <f t="shared" si="37"/>
        <v>0</v>
      </c>
      <c r="E50" s="11">
        <f t="shared" si="33"/>
        <v>0.95</v>
      </c>
      <c r="F50" s="9">
        <f t="shared" si="38"/>
        <v>0</v>
      </c>
      <c r="G50" s="9">
        <f t="shared" si="39"/>
        <v>0</v>
      </c>
      <c r="H50" s="12"/>
      <c r="I50" s="12">
        <f t="shared" si="34"/>
        <v>0</v>
      </c>
      <c r="J50" s="13">
        <f t="shared" si="40"/>
        <v>0</v>
      </c>
      <c r="K50" s="14"/>
      <c r="L50" s="15">
        <f t="shared" si="35"/>
        <v>0.5</v>
      </c>
      <c r="M50" s="15">
        <f t="shared" si="36"/>
        <v>1</v>
      </c>
    </row>
    <row r="51" spans="1:15" x14ac:dyDescent="0.25">
      <c r="A51" s="301"/>
      <c r="B51" s="9"/>
      <c r="C51" s="10"/>
      <c r="D51" s="9">
        <f t="shared" si="37"/>
        <v>0</v>
      </c>
      <c r="E51" s="11">
        <f t="shared" si="33"/>
        <v>0.95</v>
      </c>
      <c r="F51" s="9">
        <f t="shared" si="38"/>
        <v>0</v>
      </c>
      <c r="G51" s="9">
        <f t="shared" si="39"/>
        <v>0</v>
      </c>
      <c r="H51" s="12"/>
      <c r="I51" s="12">
        <f t="shared" si="34"/>
        <v>0</v>
      </c>
      <c r="J51" s="13">
        <f t="shared" si="40"/>
        <v>0</v>
      </c>
      <c r="K51" s="14"/>
      <c r="L51" s="15">
        <f t="shared" si="35"/>
        <v>0.5</v>
      </c>
      <c r="M51" s="15">
        <f t="shared" si="36"/>
        <v>1</v>
      </c>
    </row>
    <row r="52" spans="1:15" x14ac:dyDescent="0.25">
      <c r="A52" s="301"/>
      <c r="B52" s="9"/>
      <c r="C52" s="10"/>
      <c r="D52" s="9">
        <f t="shared" si="37"/>
        <v>0</v>
      </c>
      <c r="E52" s="11">
        <f t="shared" si="33"/>
        <v>0.95</v>
      </c>
      <c r="F52" s="9">
        <f t="shared" si="38"/>
        <v>0</v>
      </c>
      <c r="G52" s="9">
        <f t="shared" si="39"/>
        <v>0</v>
      </c>
      <c r="H52" s="12"/>
      <c r="I52" s="12">
        <f t="shared" si="34"/>
        <v>0</v>
      </c>
      <c r="J52" s="13">
        <f t="shared" si="40"/>
        <v>0</v>
      </c>
      <c r="K52" s="14"/>
      <c r="L52" s="15">
        <f t="shared" si="35"/>
        <v>0.5</v>
      </c>
      <c r="M52" s="15">
        <f t="shared" si="36"/>
        <v>1</v>
      </c>
    </row>
    <row r="53" spans="1:15" x14ac:dyDescent="0.25">
      <c r="A53" s="301"/>
      <c r="B53" s="9"/>
      <c r="C53" s="10"/>
      <c r="D53" s="9">
        <f t="shared" si="37"/>
        <v>0</v>
      </c>
      <c r="E53" s="11">
        <f t="shared" si="33"/>
        <v>0.95</v>
      </c>
      <c r="F53" s="9">
        <f t="shared" si="38"/>
        <v>0</v>
      </c>
      <c r="G53" s="9">
        <f t="shared" si="39"/>
        <v>0</v>
      </c>
      <c r="H53" s="12"/>
      <c r="I53" s="12">
        <f t="shared" si="34"/>
        <v>0</v>
      </c>
      <c r="J53" s="13">
        <f t="shared" si="40"/>
        <v>0</v>
      </c>
      <c r="K53" s="14"/>
      <c r="L53" s="15">
        <f t="shared" si="35"/>
        <v>0.5</v>
      </c>
      <c r="M53" s="15">
        <f t="shared" si="36"/>
        <v>1</v>
      </c>
    </row>
    <row r="54" spans="1:15" x14ac:dyDescent="0.25">
      <c r="A54" s="301"/>
      <c r="B54" s="9"/>
      <c r="C54" s="10"/>
      <c r="D54" s="9">
        <f t="shared" si="37"/>
        <v>0</v>
      </c>
      <c r="E54" s="11">
        <f t="shared" si="33"/>
        <v>0.95</v>
      </c>
      <c r="F54" s="9">
        <f t="shared" si="38"/>
        <v>0</v>
      </c>
      <c r="G54" s="9">
        <f t="shared" si="39"/>
        <v>0</v>
      </c>
      <c r="H54" s="12"/>
      <c r="I54" s="12">
        <f t="shared" si="34"/>
        <v>0</v>
      </c>
      <c r="J54" s="13">
        <f t="shared" si="40"/>
        <v>0</v>
      </c>
      <c r="K54" s="14"/>
      <c r="L54" s="15">
        <f t="shared" si="35"/>
        <v>0.5</v>
      </c>
      <c r="M54" s="15">
        <f t="shared" si="36"/>
        <v>1</v>
      </c>
    </row>
    <row r="55" spans="1:15" x14ac:dyDescent="0.25">
      <c r="A55" s="301"/>
      <c r="B55" s="9"/>
      <c r="C55" s="10"/>
      <c r="D55" s="9">
        <f t="shared" si="37"/>
        <v>0</v>
      </c>
      <c r="E55" s="11">
        <f t="shared" si="33"/>
        <v>0.95</v>
      </c>
      <c r="F55" s="9">
        <f t="shared" si="38"/>
        <v>0</v>
      </c>
      <c r="G55" s="9">
        <f t="shared" si="39"/>
        <v>0</v>
      </c>
      <c r="H55" s="12"/>
      <c r="I55" s="12">
        <f t="shared" si="34"/>
        <v>0</v>
      </c>
      <c r="J55" s="13">
        <f t="shared" si="40"/>
        <v>0</v>
      </c>
      <c r="K55" s="14"/>
      <c r="L55" s="15">
        <f t="shared" si="35"/>
        <v>0.5</v>
      </c>
      <c r="M55" s="15">
        <f t="shared" si="36"/>
        <v>1</v>
      </c>
    </row>
    <row r="56" spans="1:15" ht="15.75" thickBot="1" x14ac:dyDescent="0.3">
      <c r="A56" s="302"/>
      <c r="B56" s="9"/>
      <c r="C56" s="10"/>
      <c r="D56" s="9">
        <f t="shared" si="37"/>
        <v>0</v>
      </c>
      <c r="E56" s="11">
        <f t="shared" si="33"/>
        <v>0.95</v>
      </c>
      <c r="F56" s="9">
        <f t="shared" si="38"/>
        <v>0</v>
      </c>
      <c r="G56" s="9">
        <f t="shared" si="39"/>
        <v>0</v>
      </c>
      <c r="H56" s="12"/>
      <c r="I56" s="12">
        <f t="shared" si="34"/>
        <v>0</v>
      </c>
      <c r="J56" s="13">
        <f t="shared" si="40"/>
        <v>0</v>
      </c>
      <c r="K56" s="14"/>
      <c r="L56" s="15">
        <f t="shared" si="35"/>
        <v>0.5</v>
      </c>
      <c r="M56" s="15">
        <f t="shared" si="36"/>
        <v>1</v>
      </c>
    </row>
    <row r="57" spans="1:15" ht="39" customHeight="1" thickBot="1" x14ac:dyDescent="0.3">
      <c r="A57" s="20"/>
      <c r="B57" s="21"/>
      <c r="C57" s="21"/>
      <c r="D57" s="22">
        <f>SUM(D47:D56)</f>
        <v>0</v>
      </c>
      <c r="E57" s="21"/>
      <c r="F57" s="23">
        <f>SUM(F47:F56)</f>
        <v>0</v>
      </c>
      <c r="G57" s="23">
        <f>+MIN($F$147*L57,F57)</f>
        <v>0</v>
      </c>
      <c r="H57" s="33">
        <f>IFERROR(G57/F57,0)</f>
        <v>0</v>
      </c>
      <c r="I57" s="23">
        <f>SUM(I47:I56)</f>
        <v>0</v>
      </c>
      <c r="J57" s="24">
        <f>SUM(J47:J56)</f>
        <v>0</v>
      </c>
      <c r="K57" s="3" t="s">
        <v>10</v>
      </c>
      <c r="L57" s="34">
        <f t="shared" si="35"/>
        <v>0.5</v>
      </c>
      <c r="M57" s="34">
        <f t="shared" si="36"/>
        <v>1</v>
      </c>
    </row>
    <row r="58" spans="1:15" x14ac:dyDescent="0.25">
      <c r="A58" s="301" t="s">
        <v>22</v>
      </c>
      <c r="B58" s="39"/>
      <c r="C58" s="14"/>
      <c r="D58" s="9">
        <f>+C58*K58</f>
        <v>0</v>
      </c>
      <c r="E58" s="27">
        <f t="shared" ref="E58:E67" si="41">+VLOOKUP($A$58,$R$3:$U$16,4,FALSE)</f>
        <v>0.76</v>
      </c>
      <c r="F58" s="9">
        <f>+D58*E58</f>
        <v>0</v>
      </c>
      <c r="G58" s="9">
        <f>+F58*$H$68</f>
        <v>0</v>
      </c>
      <c r="H58" s="42"/>
      <c r="I58" s="12">
        <f t="shared" ref="I58:I67" si="42">+F58*$H$68</f>
        <v>0</v>
      </c>
      <c r="J58" s="13">
        <f t="shared" ref="J58:J67" si="43">MIN($G$68*M58,G58)</f>
        <v>0</v>
      </c>
      <c r="K58" s="48"/>
      <c r="L58" s="15">
        <f t="shared" ref="L58:L68" si="44">+VLOOKUP($A$58,$R$3:$S$16,2,FALSE)</f>
        <v>0.25</v>
      </c>
      <c r="M58" s="15">
        <f t="shared" ref="M58:M68" si="45">+VLOOKUP($A$58,$R$3:$T$16,3,FALSE)</f>
        <v>0.1</v>
      </c>
    </row>
    <row r="59" spans="1:15" x14ac:dyDescent="0.25">
      <c r="A59" s="301"/>
      <c r="B59" s="39"/>
      <c r="C59" s="14"/>
      <c r="D59" s="9">
        <f t="shared" ref="D59:D67" si="46">+C59*K59</f>
        <v>0</v>
      </c>
      <c r="E59" s="27">
        <f t="shared" si="41"/>
        <v>0.76</v>
      </c>
      <c r="F59" s="9">
        <f>+D59*E59</f>
        <v>0</v>
      </c>
      <c r="G59" s="9">
        <f>+F59*$H$68</f>
        <v>0</v>
      </c>
      <c r="H59" s="42"/>
      <c r="I59" s="12">
        <f t="shared" si="42"/>
        <v>0</v>
      </c>
      <c r="J59" s="13">
        <f t="shared" si="43"/>
        <v>0</v>
      </c>
      <c r="K59" s="48"/>
      <c r="L59" s="15">
        <f t="shared" si="44"/>
        <v>0.25</v>
      </c>
      <c r="M59" s="15">
        <f t="shared" si="45"/>
        <v>0.1</v>
      </c>
    </row>
    <row r="60" spans="1:15" x14ac:dyDescent="0.25">
      <c r="A60" s="301"/>
      <c r="B60" s="39"/>
      <c r="C60" s="14"/>
      <c r="D60" s="9">
        <f t="shared" si="46"/>
        <v>0</v>
      </c>
      <c r="E60" s="27">
        <f t="shared" si="41"/>
        <v>0.76</v>
      </c>
      <c r="F60" s="9">
        <f t="shared" ref="F60:F63" si="47">+D60*E60</f>
        <v>0</v>
      </c>
      <c r="G60" s="9">
        <f t="shared" ref="G60:G67" si="48">+F60*$H$68</f>
        <v>0</v>
      </c>
      <c r="H60" s="42"/>
      <c r="I60" s="12">
        <f t="shared" si="42"/>
        <v>0</v>
      </c>
      <c r="J60" s="13">
        <f t="shared" si="43"/>
        <v>0</v>
      </c>
      <c r="K60" s="48"/>
      <c r="L60" s="15">
        <f t="shared" si="44"/>
        <v>0.25</v>
      </c>
      <c r="M60" s="15">
        <f t="shared" si="45"/>
        <v>0.1</v>
      </c>
    </row>
    <row r="61" spans="1:15" x14ac:dyDescent="0.25">
      <c r="A61" s="301"/>
      <c r="B61" s="39"/>
      <c r="C61" s="14"/>
      <c r="D61" s="9">
        <f t="shared" si="46"/>
        <v>0</v>
      </c>
      <c r="E61" s="27">
        <f t="shared" si="41"/>
        <v>0.76</v>
      </c>
      <c r="F61" s="9">
        <f t="shared" si="47"/>
        <v>0</v>
      </c>
      <c r="G61" s="9">
        <f t="shared" si="48"/>
        <v>0</v>
      </c>
      <c r="H61" s="42"/>
      <c r="I61" s="12">
        <f t="shared" si="42"/>
        <v>0</v>
      </c>
      <c r="J61" s="13">
        <f t="shared" si="43"/>
        <v>0</v>
      </c>
      <c r="K61" s="48"/>
      <c r="L61" s="15">
        <f t="shared" si="44"/>
        <v>0.25</v>
      </c>
      <c r="M61" s="15">
        <f t="shared" si="45"/>
        <v>0.1</v>
      </c>
    </row>
    <row r="62" spans="1:15" x14ac:dyDescent="0.25">
      <c r="A62" s="301"/>
      <c r="B62" s="39"/>
      <c r="C62" s="14"/>
      <c r="D62" s="9">
        <f t="shared" si="46"/>
        <v>0</v>
      </c>
      <c r="E62" s="27">
        <f t="shared" si="41"/>
        <v>0.76</v>
      </c>
      <c r="F62" s="9">
        <f t="shared" si="47"/>
        <v>0</v>
      </c>
      <c r="G62" s="9">
        <f t="shared" si="48"/>
        <v>0</v>
      </c>
      <c r="H62" s="42"/>
      <c r="I62" s="12">
        <f t="shared" si="42"/>
        <v>0</v>
      </c>
      <c r="J62" s="13">
        <f t="shared" si="43"/>
        <v>0</v>
      </c>
      <c r="K62" s="48"/>
      <c r="L62" s="15">
        <f t="shared" si="44"/>
        <v>0.25</v>
      </c>
      <c r="M62" s="15">
        <f t="shared" si="45"/>
        <v>0.1</v>
      </c>
      <c r="O62" s="49"/>
    </row>
    <row r="63" spans="1:15" x14ac:dyDescent="0.25">
      <c r="A63" s="301"/>
      <c r="B63" s="39"/>
      <c r="C63" s="14"/>
      <c r="D63" s="9">
        <f t="shared" si="46"/>
        <v>0</v>
      </c>
      <c r="E63" s="27">
        <f t="shared" si="41"/>
        <v>0.76</v>
      </c>
      <c r="F63" s="9">
        <f t="shared" si="47"/>
        <v>0</v>
      </c>
      <c r="G63" s="9">
        <f>+F63*$H$68</f>
        <v>0</v>
      </c>
      <c r="H63" s="42"/>
      <c r="I63" s="12">
        <f t="shared" si="42"/>
        <v>0</v>
      </c>
      <c r="J63" s="13">
        <f t="shared" si="43"/>
        <v>0</v>
      </c>
      <c r="K63" s="48"/>
      <c r="L63" s="15">
        <f t="shared" si="44"/>
        <v>0.25</v>
      </c>
      <c r="M63" s="15">
        <f t="shared" si="45"/>
        <v>0.1</v>
      </c>
    </row>
    <row r="64" spans="1:15" x14ac:dyDescent="0.25">
      <c r="A64" s="301"/>
      <c r="B64" s="39"/>
      <c r="C64" s="14"/>
      <c r="D64" s="9">
        <f t="shared" si="46"/>
        <v>0</v>
      </c>
      <c r="E64" s="27">
        <f t="shared" si="41"/>
        <v>0.76</v>
      </c>
      <c r="F64" s="9">
        <f>+D64*E64</f>
        <v>0</v>
      </c>
      <c r="G64" s="9">
        <f t="shared" si="48"/>
        <v>0</v>
      </c>
      <c r="H64" s="42"/>
      <c r="I64" s="12">
        <f t="shared" si="42"/>
        <v>0</v>
      </c>
      <c r="J64" s="13">
        <f t="shared" si="43"/>
        <v>0</v>
      </c>
      <c r="K64" s="48"/>
      <c r="L64" s="15">
        <f t="shared" si="44"/>
        <v>0.25</v>
      </c>
      <c r="M64" s="15">
        <f t="shared" si="45"/>
        <v>0.1</v>
      </c>
    </row>
    <row r="65" spans="1:29" x14ac:dyDescent="0.25">
      <c r="A65" s="301"/>
      <c r="B65" s="39"/>
      <c r="C65" s="14"/>
      <c r="D65" s="9">
        <f t="shared" si="46"/>
        <v>0</v>
      </c>
      <c r="E65" s="27">
        <f t="shared" si="41"/>
        <v>0.76</v>
      </c>
      <c r="F65" s="9">
        <f>+D65*E65</f>
        <v>0</v>
      </c>
      <c r="G65" s="9">
        <f t="shared" si="48"/>
        <v>0</v>
      </c>
      <c r="H65" s="42"/>
      <c r="I65" s="12">
        <f t="shared" si="42"/>
        <v>0</v>
      </c>
      <c r="J65" s="13">
        <f t="shared" si="43"/>
        <v>0</v>
      </c>
      <c r="K65" s="48"/>
      <c r="L65" s="15">
        <f t="shared" si="44"/>
        <v>0.25</v>
      </c>
      <c r="M65" s="15">
        <f t="shared" si="45"/>
        <v>0.1</v>
      </c>
    </row>
    <row r="66" spans="1:29" x14ac:dyDescent="0.25">
      <c r="A66" s="301"/>
      <c r="B66" s="39"/>
      <c r="C66" s="14"/>
      <c r="D66" s="9">
        <f t="shared" si="46"/>
        <v>0</v>
      </c>
      <c r="E66" s="27">
        <f t="shared" si="41"/>
        <v>0.76</v>
      </c>
      <c r="F66" s="9">
        <f t="shared" ref="F66:F67" si="49">+D66*E66</f>
        <v>0</v>
      </c>
      <c r="G66" s="9">
        <f t="shared" si="48"/>
        <v>0</v>
      </c>
      <c r="H66" s="42"/>
      <c r="I66" s="12">
        <f t="shared" si="42"/>
        <v>0</v>
      </c>
      <c r="J66" s="13">
        <f t="shared" si="43"/>
        <v>0</v>
      </c>
      <c r="K66" s="48"/>
      <c r="L66" s="15">
        <f t="shared" si="44"/>
        <v>0.25</v>
      </c>
      <c r="M66" s="15">
        <f t="shared" si="45"/>
        <v>0.1</v>
      </c>
    </row>
    <row r="67" spans="1:29" ht="15.75" thickBot="1" x14ac:dyDescent="0.3">
      <c r="A67" s="302"/>
      <c r="B67" s="46"/>
      <c r="C67" s="30"/>
      <c r="D67" s="9">
        <f t="shared" si="46"/>
        <v>0</v>
      </c>
      <c r="E67" s="27">
        <f t="shared" si="41"/>
        <v>0.76</v>
      </c>
      <c r="F67" s="28">
        <f t="shared" si="49"/>
        <v>0</v>
      </c>
      <c r="G67" s="9">
        <f t="shared" si="48"/>
        <v>0</v>
      </c>
      <c r="H67" s="42"/>
      <c r="I67" s="12">
        <f t="shared" si="42"/>
        <v>0</v>
      </c>
      <c r="J67" s="13">
        <f t="shared" si="43"/>
        <v>0</v>
      </c>
      <c r="K67" s="50"/>
      <c r="L67" s="15">
        <f t="shared" si="44"/>
        <v>0.25</v>
      </c>
      <c r="M67" s="15">
        <f t="shared" si="45"/>
        <v>0.1</v>
      </c>
    </row>
    <row r="68" spans="1:29" ht="30" customHeight="1" thickBot="1" x14ac:dyDescent="0.3">
      <c r="A68" s="20"/>
      <c r="B68" s="21"/>
      <c r="C68" s="21"/>
      <c r="D68" s="22">
        <f>SUM(D58:D67)</f>
        <v>0</v>
      </c>
      <c r="E68" s="21"/>
      <c r="F68" s="23">
        <f>SUM(F58:F67)</f>
        <v>0</v>
      </c>
      <c r="G68" s="23">
        <f>+MIN($F$147*L68,F68)</f>
        <v>0</v>
      </c>
      <c r="H68" s="33">
        <f>IFERROR(G68/F68,0)</f>
        <v>0</v>
      </c>
      <c r="I68" s="23">
        <f>SUM(I58:I67)</f>
        <v>0</v>
      </c>
      <c r="J68" s="24">
        <f>SUM(J58:J67)</f>
        <v>0</v>
      </c>
      <c r="K68" s="3" t="s">
        <v>30</v>
      </c>
      <c r="L68" s="34">
        <f t="shared" si="44"/>
        <v>0.25</v>
      </c>
      <c r="M68" s="34">
        <f t="shared" si="45"/>
        <v>0.1</v>
      </c>
    </row>
    <row r="69" spans="1:29" x14ac:dyDescent="0.25">
      <c r="A69" s="301" t="s">
        <v>23</v>
      </c>
      <c r="B69" s="39"/>
      <c r="C69" s="14"/>
      <c r="D69" s="10"/>
      <c r="E69" s="27">
        <f t="shared" ref="E69:E78" si="50">+VLOOKUP($A$69,$R$3:$U$16,4,FALSE)</f>
        <v>0.91</v>
      </c>
      <c r="F69" s="9">
        <f>+D69*E69*K69</f>
        <v>0</v>
      </c>
      <c r="G69" s="9">
        <f>+F69*$H$79</f>
        <v>0</v>
      </c>
      <c r="H69" s="42"/>
      <c r="I69" s="12">
        <f t="shared" ref="I69:I78" si="51">+F69*$H$79</f>
        <v>0</v>
      </c>
      <c r="J69" s="9">
        <f>MIN($G$79*M69,G69)</f>
        <v>0</v>
      </c>
      <c r="K69" s="48"/>
      <c r="L69" s="15">
        <f t="shared" ref="L69:L79" si="52">+VLOOKUP($A$69,$R$3:$S$16,2,FALSE)</f>
        <v>0.5</v>
      </c>
      <c r="M69" s="15">
        <f t="shared" ref="M69:M79" si="53">+VLOOKUP($A$69,$R$3:$T$16,3,FALSE)</f>
        <v>1</v>
      </c>
    </row>
    <row r="70" spans="1:29" x14ac:dyDescent="0.25">
      <c r="A70" s="301"/>
      <c r="B70" s="39"/>
      <c r="C70" s="14"/>
      <c r="D70" s="10"/>
      <c r="E70" s="27">
        <f t="shared" si="50"/>
        <v>0.91</v>
      </c>
      <c r="F70" s="9">
        <f t="shared" ref="F70:F78" si="54">+D70*E70*K70</f>
        <v>0</v>
      </c>
      <c r="G70" s="9">
        <f t="shared" ref="G70:G78" si="55">+F70*$H$79</f>
        <v>0</v>
      </c>
      <c r="H70" s="42"/>
      <c r="I70" s="12">
        <f t="shared" si="51"/>
        <v>0</v>
      </c>
      <c r="J70" s="9">
        <f t="shared" ref="J70:J78" si="56">MIN($G$79*M70,G70)</f>
        <v>0</v>
      </c>
      <c r="K70" s="48"/>
      <c r="L70" s="15">
        <f t="shared" si="52"/>
        <v>0.5</v>
      </c>
      <c r="M70" s="15">
        <f t="shared" si="53"/>
        <v>1</v>
      </c>
    </row>
    <row r="71" spans="1:29" x14ac:dyDescent="0.25">
      <c r="A71" s="301"/>
      <c r="B71" s="39"/>
      <c r="C71" s="14"/>
      <c r="D71" s="10"/>
      <c r="E71" s="27">
        <f t="shared" si="50"/>
        <v>0.91</v>
      </c>
      <c r="F71" s="9">
        <f t="shared" si="54"/>
        <v>0</v>
      </c>
      <c r="G71" s="9">
        <f t="shared" si="55"/>
        <v>0</v>
      </c>
      <c r="H71" s="42"/>
      <c r="I71" s="12">
        <f t="shared" si="51"/>
        <v>0</v>
      </c>
      <c r="J71" s="9">
        <f t="shared" si="56"/>
        <v>0</v>
      </c>
      <c r="K71" s="48"/>
      <c r="L71" s="15">
        <f t="shared" si="52"/>
        <v>0.5</v>
      </c>
      <c r="M71" s="15">
        <f t="shared" si="53"/>
        <v>1</v>
      </c>
    </row>
    <row r="72" spans="1:29" x14ac:dyDescent="0.25">
      <c r="A72" s="301"/>
      <c r="B72" s="39"/>
      <c r="C72" s="14"/>
      <c r="D72" s="10"/>
      <c r="E72" s="27">
        <f t="shared" si="50"/>
        <v>0.91</v>
      </c>
      <c r="F72" s="9">
        <f t="shared" si="54"/>
        <v>0</v>
      </c>
      <c r="G72" s="9">
        <f t="shared" si="55"/>
        <v>0</v>
      </c>
      <c r="H72" s="42"/>
      <c r="I72" s="12">
        <f t="shared" si="51"/>
        <v>0</v>
      </c>
      <c r="J72" s="9">
        <f t="shared" si="56"/>
        <v>0</v>
      </c>
      <c r="K72" s="48"/>
      <c r="L72" s="15">
        <f t="shared" si="52"/>
        <v>0.5</v>
      </c>
      <c r="M72" s="15">
        <f t="shared" si="53"/>
        <v>1</v>
      </c>
      <c r="O72" s="51"/>
    </row>
    <row r="73" spans="1:29" x14ac:dyDescent="0.25">
      <c r="A73" s="301"/>
      <c r="B73" s="39"/>
      <c r="C73" s="14"/>
      <c r="D73" s="10"/>
      <c r="E73" s="27">
        <f t="shared" si="50"/>
        <v>0.91</v>
      </c>
      <c r="F73" s="9">
        <f t="shared" si="54"/>
        <v>0</v>
      </c>
      <c r="G73" s="9">
        <f t="shared" si="55"/>
        <v>0</v>
      </c>
      <c r="H73" s="42"/>
      <c r="I73" s="12">
        <f t="shared" si="51"/>
        <v>0</v>
      </c>
      <c r="J73" s="9">
        <f t="shared" si="56"/>
        <v>0</v>
      </c>
      <c r="K73" s="48"/>
      <c r="L73" s="15">
        <f t="shared" si="52"/>
        <v>0.5</v>
      </c>
      <c r="M73" s="15">
        <f t="shared" si="53"/>
        <v>1</v>
      </c>
      <c r="AC73">
        <f>493/2500</f>
        <v>0.19719999999999999</v>
      </c>
    </row>
    <row r="74" spans="1:29" x14ac:dyDescent="0.25">
      <c r="A74" s="301"/>
      <c r="B74" s="39"/>
      <c r="C74" s="14"/>
      <c r="D74" s="10"/>
      <c r="E74" s="27">
        <f t="shared" si="50"/>
        <v>0.91</v>
      </c>
      <c r="F74" s="9">
        <f t="shared" si="54"/>
        <v>0</v>
      </c>
      <c r="G74" s="9">
        <f t="shared" si="55"/>
        <v>0</v>
      </c>
      <c r="H74" s="42"/>
      <c r="I74" s="12">
        <f t="shared" si="51"/>
        <v>0</v>
      </c>
      <c r="J74" s="9">
        <f t="shared" si="56"/>
        <v>0</v>
      </c>
      <c r="K74" s="48"/>
      <c r="L74" s="15">
        <f t="shared" si="52"/>
        <v>0.5</v>
      </c>
      <c r="M74" s="15">
        <f t="shared" si="53"/>
        <v>1</v>
      </c>
      <c r="O74" s="31"/>
    </row>
    <row r="75" spans="1:29" x14ac:dyDescent="0.25">
      <c r="A75" s="301"/>
      <c r="B75" s="39"/>
      <c r="C75" s="14"/>
      <c r="D75" s="10"/>
      <c r="E75" s="27">
        <f t="shared" si="50"/>
        <v>0.91</v>
      </c>
      <c r="F75" s="9">
        <f t="shared" si="54"/>
        <v>0</v>
      </c>
      <c r="G75" s="9">
        <f t="shared" si="55"/>
        <v>0</v>
      </c>
      <c r="H75" s="42"/>
      <c r="I75" s="12">
        <f t="shared" si="51"/>
        <v>0</v>
      </c>
      <c r="J75" s="9">
        <f t="shared" si="56"/>
        <v>0</v>
      </c>
      <c r="K75" s="48"/>
      <c r="L75" s="15">
        <f t="shared" si="52"/>
        <v>0.5</v>
      </c>
      <c r="M75" s="15">
        <f t="shared" si="53"/>
        <v>1</v>
      </c>
    </row>
    <row r="76" spans="1:29" x14ac:dyDescent="0.25">
      <c r="A76" s="301"/>
      <c r="B76" s="39"/>
      <c r="C76" s="14"/>
      <c r="D76" s="10"/>
      <c r="E76" s="27">
        <f t="shared" si="50"/>
        <v>0.91</v>
      </c>
      <c r="F76" s="9">
        <f t="shared" si="54"/>
        <v>0</v>
      </c>
      <c r="G76" s="9">
        <f t="shared" si="55"/>
        <v>0</v>
      </c>
      <c r="H76" s="42"/>
      <c r="I76" s="12">
        <f t="shared" si="51"/>
        <v>0</v>
      </c>
      <c r="J76" s="9">
        <f t="shared" si="56"/>
        <v>0</v>
      </c>
      <c r="K76" s="48"/>
      <c r="L76" s="15">
        <f t="shared" si="52"/>
        <v>0.5</v>
      </c>
      <c r="M76" s="15">
        <f t="shared" si="53"/>
        <v>1</v>
      </c>
    </row>
    <row r="77" spans="1:29" x14ac:dyDescent="0.25">
      <c r="A77" s="301"/>
      <c r="B77" s="39"/>
      <c r="C77" s="14"/>
      <c r="D77" s="10"/>
      <c r="E77" s="27">
        <f t="shared" si="50"/>
        <v>0.91</v>
      </c>
      <c r="F77" s="9">
        <f t="shared" si="54"/>
        <v>0</v>
      </c>
      <c r="G77" s="9">
        <f t="shared" si="55"/>
        <v>0</v>
      </c>
      <c r="H77" s="42"/>
      <c r="I77" s="12">
        <f t="shared" si="51"/>
        <v>0</v>
      </c>
      <c r="J77" s="9">
        <f t="shared" si="56"/>
        <v>0</v>
      </c>
      <c r="K77" s="48"/>
      <c r="L77" s="15">
        <f t="shared" si="52"/>
        <v>0.5</v>
      </c>
      <c r="M77" s="15">
        <f t="shared" si="53"/>
        <v>1</v>
      </c>
    </row>
    <row r="78" spans="1:29" ht="15.75" thickBot="1" x14ac:dyDescent="0.3">
      <c r="A78" s="302"/>
      <c r="B78" s="46"/>
      <c r="C78" s="30"/>
      <c r="D78" s="29"/>
      <c r="E78" s="27">
        <f t="shared" si="50"/>
        <v>0.91</v>
      </c>
      <c r="F78" s="9">
        <f t="shared" si="54"/>
        <v>0</v>
      </c>
      <c r="G78" s="9">
        <f t="shared" si="55"/>
        <v>0</v>
      </c>
      <c r="H78" s="42"/>
      <c r="I78" s="12">
        <f t="shared" si="51"/>
        <v>0</v>
      </c>
      <c r="J78" s="9">
        <f t="shared" si="56"/>
        <v>0</v>
      </c>
      <c r="K78" s="50"/>
      <c r="L78" s="15">
        <f t="shared" si="52"/>
        <v>0.5</v>
      </c>
      <c r="M78" s="15">
        <f t="shared" si="53"/>
        <v>1</v>
      </c>
    </row>
    <row r="79" spans="1:29" ht="33" customHeight="1" thickBot="1" x14ac:dyDescent="0.3">
      <c r="A79" s="20"/>
      <c r="B79" s="21"/>
      <c r="C79" s="21"/>
      <c r="D79" s="22">
        <f>SUM(D69:D78)</f>
        <v>0</v>
      </c>
      <c r="E79" s="21"/>
      <c r="F79" s="23">
        <f>SUM(F69:F78)</f>
        <v>0</v>
      </c>
      <c r="G79" s="23">
        <f>+MIN($F$147*L79,F79)</f>
        <v>0</v>
      </c>
      <c r="H79" s="33">
        <f>IFERROR(G79/F79,0)</f>
        <v>0</v>
      </c>
      <c r="I79" s="23">
        <f>SUM(I69:I78)</f>
        <v>0</v>
      </c>
      <c r="J79" s="24">
        <f>SUM(J69:J78)</f>
        <v>0</v>
      </c>
      <c r="K79" s="3" t="s">
        <v>10</v>
      </c>
      <c r="L79" s="34">
        <f t="shared" si="52"/>
        <v>0.5</v>
      </c>
      <c r="M79" s="34">
        <f t="shared" si="53"/>
        <v>1</v>
      </c>
    </row>
    <row r="80" spans="1:29" hidden="1" x14ac:dyDescent="0.25">
      <c r="A80" s="301" t="s">
        <v>24</v>
      </c>
      <c r="B80" s="39"/>
      <c r="C80" s="40"/>
      <c r="D80" s="9"/>
      <c r="E80" s="11">
        <f t="shared" ref="E80:E89" si="57">+VLOOKUP($A$80,$R$3:$U$16,4,FALSE)</f>
        <v>0.9</v>
      </c>
      <c r="F80" s="9">
        <f>+D80*E80</f>
        <v>0</v>
      </c>
      <c r="G80" s="9">
        <f t="shared" ref="G80:G89" si="58">MIN($F$147*L80,F80)</f>
        <v>0</v>
      </c>
      <c r="H80" s="42"/>
      <c r="I80" s="12">
        <f t="shared" ref="I80:I89" si="59">+F80*$H$90</f>
        <v>0</v>
      </c>
      <c r="J80" s="43">
        <f t="shared" ref="J80:J89" si="60">+G80*M80</f>
        <v>0</v>
      </c>
      <c r="K80" s="39"/>
      <c r="L80" s="15">
        <f t="shared" ref="L80:L90" si="61">+VLOOKUP($A$80,$R$3:$S$16,2,FALSE)</f>
        <v>0.5</v>
      </c>
      <c r="M80" s="15">
        <f t="shared" ref="M80:M90" si="62">+VLOOKUP($A$80,$R$3:$T$16,3,FALSE)</f>
        <v>1</v>
      </c>
    </row>
    <row r="81" spans="1:13" hidden="1" x14ac:dyDescent="0.25">
      <c r="A81" s="301"/>
      <c r="B81" s="39"/>
      <c r="C81" s="40"/>
      <c r="D81" s="9"/>
      <c r="E81" s="11">
        <f t="shared" si="57"/>
        <v>0.9</v>
      </c>
      <c r="F81" s="9">
        <f>+D81*E81</f>
        <v>0</v>
      </c>
      <c r="G81" s="9">
        <f t="shared" si="58"/>
        <v>0</v>
      </c>
      <c r="H81" s="42"/>
      <c r="I81" s="12">
        <f t="shared" si="59"/>
        <v>0</v>
      </c>
      <c r="J81" s="43">
        <f t="shared" si="60"/>
        <v>0</v>
      </c>
      <c r="K81" s="39"/>
      <c r="L81" s="15">
        <f t="shared" si="61"/>
        <v>0.5</v>
      </c>
      <c r="M81" s="15">
        <f t="shared" si="62"/>
        <v>1</v>
      </c>
    </row>
    <row r="82" spans="1:13" hidden="1" x14ac:dyDescent="0.25">
      <c r="A82" s="301"/>
      <c r="B82" s="39"/>
      <c r="C82" s="40"/>
      <c r="D82" s="9"/>
      <c r="E82" s="11">
        <f t="shared" si="57"/>
        <v>0.9</v>
      </c>
      <c r="F82" s="9">
        <f t="shared" ref="F82:F85" si="63">+D82*E82</f>
        <v>0</v>
      </c>
      <c r="G82" s="9">
        <f t="shared" si="58"/>
        <v>0</v>
      </c>
      <c r="H82" s="42"/>
      <c r="I82" s="12">
        <f t="shared" si="59"/>
        <v>0</v>
      </c>
      <c r="J82" s="43">
        <f t="shared" si="60"/>
        <v>0</v>
      </c>
      <c r="K82" s="39"/>
      <c r="L82" s="15">
        <f t="shared" si="61"/>
        <v>0.5</v>
      </c>
      <c r="M82" s="15">
        <f t="shared" si="62"/>
        <v>1</v>
      </c>
    </row>
    <row r="83" spans="1:13" hidden="1" x14ac:dyDescent="0.25">
      <c r="A83" s="301"/>
      <c r="B83" s="39"/>
      <c r="C83" s="40"/>
      <c r="D83" s="9"/>
      <c r="E83" s="11">
        <f t="shared" si="57"/>
        <v>0.9</v>
      </c>
      <c r="F83" s="9">
        <f t="shared" si="63"/>
        <v>0</v>
      </c>
      <c r="G83" s="9">
        <f t="shared" si="58"/>
        <v>0</v>
      </c>
      <c r="H83" s="42"/>
      <c r="I83" s="12">
        <f t="shared" si="59"/>
        <v>0</v>
      </c>
      <c r="J83" s="43">
        <f t="shared" si="60"/>
        <v>0</v>
      </c>
      <c r="K83" s="39"/>
      <c r="L83" s="15">
        <f t="shared" si="61"/>
        <v>0.5</v>
      </c>
      <c r="M83" s="15">
        <f t="shared" si="62"/>
        <v>1</v>
      </c>
    </row>
    <row r="84" spans="1:13" hidden="1" x14ac:dyDescent="0.25">
      <c r="A84" s="301"/>
      <c r="B84" s="39"/>
      <c r="C84" s="40"/>
      <c r="D84" s="9"/>
      <c r="E84" s="11">
        <f t="shared" si="57"/>
        <v>0.9</v>
      </c>
      <c r="F84" s="9">
        <f t="shared" si="63"/>
        <v>0</v>
      </c>
      <c r="G84" s="9">
        <f t="shared" si="58"/>
        <v>0</v>
      </c>
      <c r="H84" s="42"/>
      <c r="I84" s="12">
        <f t="shared" si="59"/>
        <v>0</v>
      </c>
      <c r="J84" s="43">
        <f t="shared" si="60"/>
        <v>0</v>
      </c>
      <c r="K84" s="39"/>
      <c r="L84" s="15">
        <f t="shared" si="61"/>
        <v>0.5</v>
      </c>
      <c r="M84" s="15">
        <f t="shared" si="62"/>
        <v>1</v>
      </c>
    </row>
    <row r="85" spans="1:13" hidden="1" x14ac:dyDescent="0.25">
      <c r="A85" s="301"/>
      <c r="B85" s="39"/>
      <c r="C85" s="40"/>
      <c r="D85" s="9"/>
      <c r="E85" s="11">
        <f t="shared" si="57"/>
        <v>0.9</v>
      </c>
      <c r="F85" s="9">
        <f t="shared" si="63"/>
        <v>0</v>
      </c>
      <c r="G85" s="9">
        <f t="shared" si="58"/>
        <v>0</v>
      </c>
      <c r="H85" s="42"/>
      <c r="I85" s="12">
        <f t="shared" si="59"/>
        <v>0</v>
      </c>
      <c r="J85" s="43">
        <f t="shared" si="60"/>
        <v>0</v>
      </c>
      <c r="K85" s="39"/>
      <c r="L85" s="15">
        <f t="shared" si="61"/>
        <v>0.5</v>
      </c>
      <c r="M85" s="15">
        <f t="shared" si="62"/>
        <v>1</v>
      </c>
    </row>
    <row r="86" spans="1:13" hidden="1" x14ac:dyDescent="0.25">
      <c r="A86" s="301"/>
      <c r="B86" s="39"/>
      <c r="C86" s="40"/>
      <c r="D86" s="9"/>
      <c r="E86" s="11">
        <f t="shared" si="57"/>
        <v>0.9</v>
      </c>
      <c r="F86" s="9">
        <f>+D86*E86</f>
        <v>0</v>
      </c>
      <c r="G86" s="9">
        <f t="shared" si="58"/>
        <v>0</v>
      </c>
      <c r="H86" s="42"/>
      <c r="I86" s="12">
        <f t="shared" si="59"/>
        <v>0</v>
      </c>
      <c r="J86" s="43">
        <f t="shared" si="60"/>
        <v>0</v>
      </c>
      <c r="K86" s="39"/>
      <c r="L86" s="15">
        <f t="shared" si="61"/>
        <v>0.5</v>
      </c>
      <c r="M86" s="15">
        <f t="shared" si="62"/>
        <v>1</v>
      </c>
    </row>
    <row r="87" spans="1:13" hidden="1" x14ac:dyDescent="0.25">
      <c r="A87" s="301"/>
      <c r="B87" s="39"/>
      <c r="C87" s="40"/>
      <c r="D87" s="9"/>
      <c r="E87" s="11">
        <f t="shared" si="57"/>
        <v>0.9</v>
      </c>
      <c r="F87" s="9">
        <f>+D87*E87</f>
        <v>0</v>
      </c>
      <c r="G87" s="9">
        <f t="shared" si="58"/>
        <v>0</v>
      </c>
      <c r="H87" s="42"/>
      <c r="I87" s="12">
        <f t="shared" si="59"/>
        <v>0</v>
      </c>
      <c r="J87" s="43">
        <f t="shared" si="60"/>
        <v>0</v>
      </c>
      <c r="K87" s="39"/>
      <c r="L87" s="15">
        <f t="shared" si="61"/>
        <v>0.5</v>
      </c>
      <c r="M87" s="15">
        <f t="shared" si="62"/>
        <v>1</v>
      </c>
    </row>
    <row r="88" spans="1:13" hidden="1" x14ac:dyDescent="0.25">
      <c r="A88" s="301"/>
      <c r="B88" s="39"/>
      <c r="C88" s="40"/>
      <c r="D88" s="9"/>
      <c r="E88" s="11">
        <f t="shared" si="57"/>
        <v>0.9</v>
      </c>
      <c r="F88" s="9">
        <f t="shared" ref="F88:F89" si="64">+D88*E88</f>
        <v>0</v>
      </c>
      <c r="G88" s="9">
        <f t="shared" si="58"/>
        <v>0</v>
      </c>
      <c r="H88" s="42"/>
      <c r="I88" s="12">
        <f t="shared" si="59"/>
        <v>0</v>
      </c>
      <c r="J88" s="43">
        <f t="shared" si="60"/>
        <v>0</v>
      </c>
      <c r="K88" s="39"/>
      <c r="L88" s="15">
        <f t="shared" si="61"/>
        <v>0.5</v>
      </c>
      <c r="M88" s="15">
        <f t="shared" si="62"/>
        <v>1</v>
      </c>
    </row>
    <row r="89" spans="1:13" hidden="1" x14ac:dyDescent="0.25">
      <c r="A89" s="302"/>
      <c r="B89" s="46"/>
      <c r="C89" s="47"/>
      <c r="D89" s="28"/>
      <c r="E89" s="11">
        <f t="shared" si="57"/>
        <v>0.9</v>
      </c>
      <c r="F89" s="28">
        <f t="shared" si="64"/>
        <v>0</v>
      </c>
      <c r="G89" s="9">
        <f t="shared" si="58"/>
        <v>0</v>
      </c>
      <c r="H89" s="42"/>
      <c r="I89" s="12">
        <f t="shared" si="59"/>
        <v>0</v>
      </c>
      <c r="J89" s="43">
        <f t="shared" si="60"/>
        <v>0</v>
      </c>
      <c r="K89" s="46"/>
      <c r="L89" s="15">
        <f t="shared" si="61"/>
        <v>0.5</v>
      </c>
      <c r="M89" s="15">
        <f t="shared" si="62"/>
        <v>1</v>
      </c>
    </row>
    <row r="90" spans="1:13" ht="15.75" hidden="1" thickBot="1" x14ac:dyDescent="0.3">
      <c r="A90" s="20"/>
      <c r="B90" s="21"/>
      <c r="C90" s="21"/>
      <c r="D90" s="22">
        <f>SUM(D80:D89)</f>
        <v>0</v>
      </c>
      <c r="E90" s="21"/>
      <c r="F90" s="23">
        <f>SUM(F80:F89)</f>
        <v>0</v>
      </c>
      <c r="G90" s="23">
        <f>+MIN($F$147*L90,F90)</f>
        <v>0</v>
      </c>
      <c r="H90" s="33">
        <f>IFERROR(G90/F90,0)</f>
        <v>0</v>
      </c>
      <c r="I90" s="23">
        <f>SUM(I80:I89)</f>
        <v>0</v>
      </c>
      <c r="J90" s="24">
        <f>SUM(J80:J89)</f>
        <v>0</v>
      </c>
      <c r="K90" s="21"/>
      <c r="L90" s="34">
        <f t="shared" si="61"/>
        <v>0.5</v>
      </c>
      <c r="M90" s="34">
        <f t="shared" si="62"/>
        <v>1</v>
      </c>
    </row>
    <row r="91" spans="1:13" hidden="1" x14ac:dyDescent="0.25">
      <c r="A91" s="301" t="s">
        <v>25</v>
      </c>
      <c r="B91" s="39"/>
      <c r="C91" s="40"/>
      <c r="D91" s="9"/>
      <c r="E91" s="11">
        <f t="shared" ref="E91:E100" si="65">+VLOOKUP($A$91,$R$3:$U$16,4,FALSE)</f>
        <v>0.86</v>
      </c>
      <c r="F91" s="9">
        <f>+D91*E91</f>
        <v>0</v>
      </c>
      <c r="G91" s="9">
        <f t="shared" ref="G91:G100" si="66">MIN($F$147*L91,F91)</f>
        <v>0</v>
      </c>
      <c r="H91" s="42"/>
      <c r="I91" s="12">
        <f t="shared" ref="I91:I100" si="67">+F91*$H$101</f>
        <v>0</v>
      </c>
      <c r="J91" s="43">
        <f t="shared" ref="J91:J100" si="68">+G91*M91</f>
        <v>0</v>
      </c>
      <c r="K91" s="39"/>
      <c r="L91" s="15">
        <f t="shared" ref="L91:L101" si="69">+VLOOKUP($A$91,$R$3:$S$16,2,FALSE)</f>
        <v>0.5</v>
      </c>
      <c r="M91" s="15">
        <f t="shared" ref="M91:M101" si="70">+VLOOKUP($A$91,$R$3:$T$16,3,FALSE)</f>
        <v>1</v>
      </c>
    </row>
    <row r="92" spans="1:13" hidden="1" x14ac:dyDescent="0.25">
      <c r="A92" s="301"/>
      <c r="B92" s="39"/>
      <c r="C92" s="40"/>
      <c r="D92" s="9"/>
      <c r="E92" s="11">
        <f t="shared" si="65"/>
        <v>0.86</v>
      </c>
      <c r="F92" s="9">
        <f>+D92*E92</f>
        <v>0</v>
      </c>
      <c r="G92" s="9">
        <f t="shared" si="66"/>
        <v>0</v>
      </c>
      <c r="H92" s="42"/>
      <c r="I92" s="12">
        <f t="shared" si="67"/>
        <v>0</v>
      </c>
      <c r="J92" s="43">
        <f t="shared" si="68"/>
        <v>0</v>
      </c>
      <c r="K92" s="39"/>
      <c r="L92" s="15">
        <f t="shared" si="69"/>
        <v>0.5</v>
      </c>
      <c r="M92" s="15">
        <f t="shared" si="70"/>
        <v>1</v>
      </c>
    </row>
    <row r="93" spans="1:13" hidden="1" x14ac:dyDescent="0.25">
      <c r="A93" s="301"/>
      <c r="B93" s="39"/>
      <c r="C93" s="40"/>
      <c r="D93" s="9"/>
      <c r="E93" s="11">
        <f t="shared" si="65"/>
        <v>0.86</v>
      </c>
      <c r="F93" s="9">
        <f t="shared" ref="F93:F96" si="71">+D93*E93</f>
        <v>0</v>
      </c>
      <c r="G93" s="9">
        <f t="shared" si="66"/>
        <v>0</v>
      </c>
      <c r="H93" s="42"/>
      <c r="I93" s="12">
        <f t="shared" si="67"/>
        <v>0</v>
      </c>
      <c r="J93" s="43">
        <f t="shared" si="68"/>
        <v>0</v>
      </c>
      <c r="K93" s="39"/>
      <c r="L93" s="15">
        <f t="shared" si="69"/>
        <v>0.5</v>
      </c>
      <c r="M93" s="15">
        <f t="shared" si="70"/>
        <v>1</v>
      </c>
    </row>
    <row r="94" spans="1:13" hidden="1" x14ac:dyDescent="0.25">
      <c r="A94" s="301"/>
      <c r="B94" s="39"/>
      <c r="C94" s="40"/>
      <c r="D94" s="9"/>
      <c r="E94" s="11">
        <f t="shared" si="65"/>
        <v>0.86</v>
      </c>
      <c r="F94" s="9">
        <f t="shared" si="71"/>
        <v>0</v>
      </c>
      <c r="G94" s="9">
        <f t="shared" si="66"/>
        <v>0</v>
      </c>
      <c r="H94" s="42"/>
      <c r="I94" s="12">
        <f t="shared" si="67"/>
        <v>0</v>
      </c>
      <c r="J94" s="43">
        <f t="shared" si="68"/>
        <v>0</v>
      </c>
      <c r="K94" s="39"/>
      <c r="L94" s="15">
        <f t="shared" si="69"/>
        <v>0.5</v>
      </c>
      <c r="M94" s="15">
        <f t="shared" si="70"/>
        <v>1</v>
      </c>
    </row>
    <row r="95" spans="1:13" hidden="1" x14ac:dyDescent="0.25">
      <c r="A95" s="301"/>
      <c r="B95" s="39"/>
      <c r="C95" s="40"/>
      <c r="D95" s="9"/>
      <c r="E95" s="11">
        <f t="shared" si="65"/>
        <v>0.86</v>
      </c>
      <c r="F95" s="9">
        <f t="shared" si="71"/>
        <v>0</v>
      </c>
      <c r="G95" s="9">
        <f t="shared" si="66"/>
        <v>0</v>
      </c>
      <c r="H95" s="42"/>
      <c r="I95" s="12">
        <f t="shared" si="67"/>
        <v>0</v>
      </c>
      <c r="J95" s="43">
        <f t="shared" si="68"/>
        <v>0</v>
      </c>
      <c r="K95" s="39"/>
      <c r="L95" s="15">
        <f t="shared" si="69"/>
        <v>0.5</v>
      </c>
      <c r="M95" s="15">
        <f t="shared" si="70"/>
        <v>1</v>
      </c>
    </row>
    <row r="96" spans="1:13" hidden="1" x14ac:dyDescent="0.25">
      <c r="A96" s="301"/>
      <c r="B96" s="39"/>
      <c r="C96" s="40"/>
      <c r="D96" s="9"/>
      <c r="E96" s="11">
        <f t="shared" si="65"/>
        <v>0.86</v>
      </c>
      <c r="F96" s="9">
        <f t="shared" si="71"/>
        <v>0</v>
      </c>
      <c r="G96" s="9">
        <f t="shared" si="66"/>
        <v>0</v>
      </c>
      <c r="H96" s="42"/>
      <c r="I96" s="12">
        <f t="shared" si="67"/>
        <v>0</v>
      </c>
      <c r="J96" s="43">
        <f t="shared" si="68"/>
        <v>0</v>
      </c>
      <c r="K96" s="39"/>
      <c r="L96" s="15">
        <f t="shared" si="69"/>
        <v>0.5</v>
      </c>
      <c r="M96" s="15">
        <f t="shared" si="70"/>
        <v>1</v>
      </c>
    </row>
    <row r="97" spans="1:13" hidden="1" x14ac:dyDescent="0.25">
      <c r="A97" s="301"/>
      <c r="B97" s="39"/>
      <c r="C97" s="40"/>
      <c r="D97" s="9"/>
      <c r="E97" s="11">
        <f t="shared" si="65"/>
        <v>0.86</v>
      </c>
      <c r="F97" s="9">
        <f>+D97*E97</f>
        <v>0</v>
      </c>
      <c r="G97" s="9">
        <f t="shared" si="66"/>
        <v>0</v>
      </c>
      <c r="H97" s="42"/>
      <c r="I97" s="12">
        <f t="shared" si="67"/>
        <v>0</v>
      </c>
      <c r="J97" s="43">
        <f t="shared" si="68"/>
        <v>0</v>
      </c>
      <c r="K97" s="39"/>
      <c r="L97" s="15">
        <f t="shared" si="69"/>
        <v>0.5</v>
      </c>
      <c r="M97" s="15">
        <f t="shared" si="70"/>
        <v>1</v>
      </c>
    </row>
    <row r="98" spans="1:13" hidden="1" x14ac:dyDescent="0.25">
      <c r="A98" s="301"/>
      <c r="B98" s="39"/>
      <c r="C98" s="40"/>
      <c r="D98" s="9"/>
      <c r="E98" s="11">
        <f t="shared" si="65"/>
        <v>0.86</v>
      </c>
      <c r="F98" s="9">
        <f>+D98*E98</f>
        <v>0</v>
      </c>
      <c r="G98" s="9">
        <f t="shared" si="66"/>
        <v>0</v>
      </c>
      <c r="H98" s="42"/>
      <c r="I98" s="12">
        <f t="shared" si="67"/>
        <v>0</v>
      </c>
      <c r="J98" s="43">
        <f t="shared" si="68"/>
        <v>0</v>
      </c>
      <c r="K98" s="39"/>
      <c r="L98" s="15">
        <f t="shared" si="69"/>
        <v>0.5</v>
      </c>
      <c r="M98" s="15">
        <f t="shared" si="70"/>
        <v>1</v>
      </c>
    </row>
    <row r="99" spans="1:13" hidden="1" x14ac:dyDescent="0.25">
      <c r="A99" s="301"/>
      <c r="B99" s="39"/>
      <c r="C99" s="40"/>
      <c r="D99" s="9"/>
      <c r="E99" s="11">
        <f t="shared" si="65"/>
        <v>0.86</v>
      </c>
      <c r="F99" s="9">
        <f t="shared" ref="F99:F100" si="72">+D99*E99</f>
        <v>0</v>
      </c>
      <c r="G99" s="9">
        <f t="shared" si="66"/>
        <v>0</v>
      </c>
      <c r="H99" s="42"/>
      <c r="I99" s="12">
        <f t="shared" si="67"/>
        <v>0</v>
      </c>
      <c r="J99" s="43">
        <f t="shared" si="68"/>
        <v>0</v>
      </c>
      <c r="K99" s="39"/>
      <c r="L99" s="15">
        <f t="shared" si="69"/>
        <v>0.5</v>
      </c>
      <c r="M99" s="15">
        <f t="shared" si="70"/>
        <v>1</v>
      </c>
    </row>
    <row r="100" spans="1:13" hidden="1" x14ac:dyDescent="0.25">
      <c r="A100" s="302"/>
      <c r="B100" s="46"/>
      <c r="C100" s="47"/>
      <c r="D100" s="28"/>
      <c r="E100" s="11">
        <f t="shared" si="65"/>
        <v>0.86</v>
      </c>
      <c r="F100" s="28">
        <f t="shared" si="72"/>
        <v>0</v>
      </c>
      <c r="G100" s="9">
        <f t="shared" si="66"/>
        <v>0</v>
      </c>
      <c r="H100" s="42"/>
      <c r="I100" s="12">
        <f t="shared" si="67"/>
        <v>0</v>
      </c>
      <c r="J100" s="43">
        <f t="shared" si="68"/>
        <v>0</v>
      </c>
      <c r="K100" s="46"/>
      <c r="L100" s="15">
        <f t="shared" si="69"/>
        <v>0.5</v>
      </c>
      <c r="M100" s="15">
        <f t="shared" si="70"/>
        <v>1</v>
      </c>
    </row>
    <row r="101" spans="1:13" ht="15.75" hidden="1" thickBot="1" x14ac:dyDescent="0.3">
      <c r="A101" s="20"/>
      <c r="B101" s="21"/>
      <c r="C101" s="21"/>
      <c r="D101" s="22">
        <f>SUM(D91:D100)</f>
        <v>0</v>
      </c>
      <c r="E101" s="21"/>
      <c r="F101" s="23">
        <f>SUM(F91:F100)</f>
        <v>0</v>
      </c>
      <c r="G101" s="23">
        <f>+MIN($F$147*L101,F101)</f>
        <v>0</v>
      </c>
      <c r="H101" s="33">
        <f>IFERROR(G101/F101,0)</f>
        <v>0</v>
      </c>
      <c r="I101" s="23">
        <f>SUM(I91:I100)</f>
        <v>0</v>
      </c>
      <c r="J101" s="24">
        <f>SUM(J91:J100)</f>
        <v>0</v>
      </c>
      <c r="K101" s="21"/>
      <c r="L101" s="34">
        <f t="shared" si="69"/>
        <v>0.5</v>
      </c>
      <c r="M101" s="34">
        <f t="shared" si="70"/>
        <v>1</v>
      </c>
    </row>
    <row r="102" spans="1:13" x14ac:dyDescent="0.25">
      <c r="A102" s="301" t="s">
        <v>26</v>
      </c>
      <c r="B102" s="39"/>
      <c r="C102" s="14"/>
      <c r="D102" s="12">
        <f>+C102*K102</f>
        <v>0</v>
      </c>
      <c r="E102" s="11">
        <f t="shared" ref="E102:E111" si="73">+VLOOKUP($A$102,$R$3:$U$16,4,FALSE)</f>
        <v>0.82</v>
      </c>
      <c r="F102" s="9">
        <f>+D102*E102</f>
        <v>0</v>
      </c>
      <c r="G102" s="9">
        <f>+F102*$H$112</f>
        <v>0</v>
      </c>
      <c r="H102" s="42"/>
      <c r="I102" s="12">
        <f t="shared" ref="I102:I111" si="74">+F102*$H$112</f>
        <v>0</v>
      </c>
      <c r="J102" s="9">
        <f t="shared" ref="J102:J111" si="75">+MIN($G$112*$M$102,G102)</f>
        <v>0</v>
      </c>
      <c r="K102" s="48"/>
      <c r="L102" s="15">
        <f t="shared" ref="L102:L112" si="76">+VLOOKUP($A$102,$R$3:$S$16,2,FALSE)</f>
        <v>0.25</v>
      </c>
      <c r="M102" s="15">
        <f t="shared" ref="M102:M112" si="77">+VLOOKUP($A$102,$R$3:$T$16,3,FALSE)</f>
        <v>0.1</v>
      </c>
    </row>
    <row r="103" spans="1:13" x14ac:dyDescent="0.25">
      <c r="A103" s="301"/>
      <c r="B103" s="39"/>
      <c r="C103" s="14"/>
      <c r="D103" s="12">
        <f t="shared" ref="D103:D111" si="78">+C103*K103</f>
        <v>0</v>
      </c>
      <c r="E103" s="11">
        <f t="shared" si="73"/>
        <v>0.82</v>
      </c>
      <c r="F103" s="9">
        <f>+D103*E103</f>
        <v>0</v>
      </c>
      <c r="G103" s="9">
        <f t="shared" ref="G103:G111" si="79">+F103*$H$112</f>
        <v>0</v>
      </c>
      <c r="H103" s="42"/>
      <c r="I103" s="12">
        <f t="shared" si="74"/>
        <v>0</v>
      </c>
      <c r="J103" s="9">
        <f t="shared" si="75"/>
        <v>0</v>
      </c>
      <c r="K103" s="48"/>
      <c r="L103" s="15">
        <f t="shared" si="76"/>
        <v>0.25</v>
      </c>
      <c r="M103" s="15">
        <f t="shared" si="77"/>
        <v>0.1</v>
      </c>
    </row>
    <row r="104" spans="1:13" x14ac:dyDescent="0.25">
      <c r="A104" s="301"/>
      <c r="B104" s="39"/>
      <c r="C104" s="14"/>
      <c r="D104" s="12">
        <f t="shared" si="78"/>
        <v>0</v>
      </c>
      <c r="E104" s="11">
        <f t="shared" si="73"/>
        <v>0.82</v>
      </c>
      <c r="F104" s="9">
        <f t="shared" ref="F104:F107" si="80">+D104*E104</f>
        <v>0</v>
      </c>
      <c r="G104" s="9">
        <f t="shared" si="79"/>
        <v>0</v>
      </c>
      <c r="H104" s="42"/>
      <c r="I104" s="12">
        <f t="shared" si="74"/>
        <v>0</v>
      </c>
      <c r="J104" s="9">
        <f t="shared" si="75"/>
        <v>0</v>
      </c>
      <c r="K104" s="48"/>
      <c r="L104" s="15">
        <f t="shared" si="76"/>
        <v>0.25</v>
      </c>
      <c r="M104" s="15">
        <f t="shared" si="77"/>
        <v>0.1</v>
      </c>
    </row>
    <row r="105" spans="1:13" x14ac:dyDescent="0.25">
      <c r="A105" s="301"/>
      <c r="B105" s="39"/>
      <c r="C105" s="14"/>
      <c r="D105" s="12">
        <f t="shared" si="78"/>
        <v>0</v>
      </c>
      <c r="E105" s="11">
        <f t="shared" si="73"/>
        <v>0.82</v>
      </c>
      <c r="F105" s="9">
        <f t="shared" si="80"/>
        <v>0</v>
      </c>
      <c r="G105" s="9">
        <f t="shared" si="79"/>
        <v>0</v>
      </c>
      <c r="H105" s="42"/>
      <c r="I105" s="12">
        <f t="shared" si="74"/>
        <v>0</v>
      </c>
      <c r="J105" s="9">
        <f t="shared" si="75"/>
        <v>0</v>
      </c>
      <c r="K105" s="48"/>
      <c r="L105" s="15">
        <f t="shared" si="76"/>
        <v>0.25</v>
      </c>
      <c r="M105" s="15">
        <f t="shared" si="77"/>
        <v>0.1</v>
      </c>
    </row>
    <row r="106" spans="1:13" x14ac:dyDescent="0.25">
      <c r="A106" s="301"/>
      <c r="B106" s="39"/>
      <c r="C106" s="14"/>
      <c r="D106" s="12">
        <f t="shared" si="78"/>
        <v>0</v>
      </c>
      <c r="E106" s="11">
        <f t="shared" si="73"/>
        <v>0.82</v>
      </c>
      <c r="F106" s="9">
        <f t="shared" si="80"/>
        <v>0</v>
      </c>
      <c r="G106" s="9">
        <f t="shared" si="79"/>
        <v>0</v>
      </c>
      <c r="H106" s="42"/>
      <c r="I106" s="12">
        <f t="shared" si="74"/>
        <v>0</v>
      </c>
      <c r="J106" s="9">
        <f t="shared" si="75"/>
        <v>0</v>
      </c>
      <c r="K106" s="48"/>
      <c r="L106" s="15">
        <f t="shared" si="76"/>
        <v>0.25</v>
      </c>
      <c r="M106" s="15">
        <f t="shared" si="77"/>
        <v>0.1</v>
      </c>
    </row>
    <row r="107" spans="1:13" x14ac:dyDescent="0.25">
      <c r="A107" s="301"/>
      <c r="B107" s="39"/>
      <c r="C107" s="14"/>
      <c r="D107" s="12">
        <f t="shared" si="78"/>
        <v>0</v>
      </c>
      <c r="E107" s="11">
        <f t="shared" si="73"/>
        <v>0.82</v>
      </c>
      <c r="F107" s="9">
        <f t="shared" si="80"/>
        <v>0</v>
      </c>
      <c r="G107" s="9">
        <f t="shared" si="79"/>
        <v>0</v>
      </c>
      <c r="H107" s="42"/>
      <c r="I107" s="12">
        <f t="shared" si="74"/>
        <v>0</v>
      </c>
      <c r="J107" s="9">
        <f t="shared" si="75"/>
        <v>0</v>
      </c>
      <c r="K107" s="48"/>
      <c r="L107" s="15">
        <f t="shared" si="76"/>
        <v>0.25</v>
      </c>
      <c r="M107" s="15">
        <f t="shared" si="77"/>
        <v>0.1</v>
      </c>
    </row>
    <row r="108" spans="1:13" x14ac:dyDescent="0.25">
      <c r="A108" s="301"/>
      <c r="B108" s="39"/>
      <c r="C108" s="14"/>
      <c r="D108" s="12">
        <f t="shared" si="78"/>
        <v>0</v>
      </c>
      <c r="E108" s="11">
        <f t="shared" si="73"/>
        <v>0.82</v>
      </c>
      <c r="F108" s="9">
        <f>+D108*E108</f>
        <v>0</v>
      </c>
      <c r="G108" s="9">
        <f t="shared" si="79"/>
        <v>0</v>
      </c>
      <c r="H108" s="42"/>
      <c r="I108" s="12">
        <f t="shared" si="74"/>
        <v>0</v>
      </c>
      <c r="J108" s="9">
        <f t="shared" si="75"/>
        <v>0</v>
      </c>
      <c r="K108" s="48"/>
      <c r="L108" s="15">
        <f t="shared" si="76"/>
        <v>0.25</v>
      </c>
      <c r="M108" s="15">
        <f t="shared" si="77"/>
        <v>0.1</v>
      </c>
    </row>
    <row r="109" spans="1:13" x14ac:dyDescent="0.25">
      <c r="A109" s="301"/>
      <c r="B109" s="39"/>
      <c r="C109" s="14"/>
      <c r="D109" s="12">
        <f t="shared" si="78"/>
        <v>0</v>
      </c>
      <c r="E109" s="11">
        <f t="shared" si="73"/>
        <v>0.82</v>
      </c>
      <c r="F109" s="9">
        <f>+D109*E109</f>
        <v>0</v>
      </c>
      <c r="G109" s="9">
        <f t="shared" si="79"/>
        <v>0</v>
      </c>
      <c r="H109" s="42"/>
      <c r="I109" s="12">
        <f t="shared" si="74"/>
        <v>0</v>
      </c>
      <c r="J109" s="9">
        <f t="shared" si="75"/>
        <v>0</v>
      </c>
      <c r="K109" s="48"/>
      <c r="L109" s="15">
        <f t="shared" si="76"/>
        <v>0.25</v>
      </c>
      <c r="M109" s="15">
        <f t="shared" si="77"/>
        <v>0.1</v>
      </c>
    </row>
    <row r="110" spans="1:13" x14ac:dyDescent="0.25">
      <c r="A110" s="301"/>
      <c r="B110" s="39"/>
      <c r="C110" s="14"/>
      <c r="D110" s="12">
        <f t="shared" si="78"/>
        <v>0</v>
      </c>
      <c r="E110" s="11">
        <f t="shared" si="73"/>
        <v>0.82</v>
      </c>
      <c r="F110" s="9">
        <f t="shared" ref="F110:F111" si="81">+D110*E110</f>
        <v>0</v>
      </c>
      <c r="G110" s="9">
        <f t="shared" si="79"/>
        <v>0</v>
      </c>
      <c r="H110" s="42"/>
      <c r="I110" s="12">
        <f t="shared" si="74"/>
        <v>0</v>
      </c>
      <c r="J110" s="9">
        <f t="shared" si="75"/>
        <v>0</v>
      </c>
      <c r="K110" s="48"/>
      <c r="L110" s="15">
        <f t="shared" si="76"/>
        <v>0.25</v>
      </c>
      <c r="M110" s="15">
        <f t="shared" si="77"/>
        <v>0.1</v>
      </c>
    </row>
    <row r="111" spans="1:13" ht="15.75" thickBot="1" x14ac:dyDescent="0.3">
      <c r="A111" s="302"/>
      <c r="B111" s="39"/>
      <c r="C111" s="14"/>
      <c r="D111" s="12">
        <f t="shared" si="78"/>
        <v>0</v>
      </c>
      <c r="E111" s="11">
        <f t="shared" si="73"/>
        <v>0.82</v>
      </c>
      <c r="F111" s="9">
        <f t="shared" si="81"/>
        <v>0</v>
      </c>
      <c r="G111" s="9">
        <f t="shared" si="79"/>
        <v>0</v>
      </c>
      <c r="H111" s="42"/>
      <c r="I111" s="12">
        <f t="shared" si="74"/>
        <v>0</v>
      </c>
      <c r="J111" s="9">
        <f t="shared" si="75"/>
        <v>0</v>
      </c>
      <c r="K111" s="48"/>
      <c r="L111" s="15">
        <f t="shared" si="76"/>
        <v>0.25</v>
      </c>
      <c r="M111" s="15">
        <f t="shared" si="77"/>
        <v>0.1</v>
      </c>
    </row>
    <row r="112" spans="1:13" ht="36.75" customHeight="1" thickBot="1" x14ac:dyDescent="0.3">
      <c r="A112" s="20"/>
      <c r="B112" s="21"/>
      <c r="C112" s="21"/>
      <c r="D112" s="22">
        <f>SUM(D102:D111)</f>
        <v>0</v>
      </c>
      <c r="E112" s="21"/>
      <c r="F112" s="23">
        <f>SUM(F102:F111)</f>
        <v>0</v>
      </c>
      <c r="G112" s="23">
        <f>+MIN($F$147*L112,F112)</f>
        <v>0</v>
      </c>
      <c r="H112" s="33">
        <f>IFERROR(G112/F112,0)</f>
        <v>0</v>
      </c>
      <c r="I112" s="23">
        <f>SUM(I102:I111)</f>
        <v>0</v>
      </c>
      <c r="J112" s="24">
        <f>SUM(J102:J111)</f>
        <v>0</v>
      </c>
      <c r="K112" s="3" t="s">
        <v>10</v>
      </c>
      <c r="L112" s="34">
        <f t="shared" si="76"/>
        <v>0.25</v>
      </c>
      <c r="M112" s="34">
        <f t="shared" si="77"/>
        <v>0.1</v>
      </c>
    </row>
    <row r="113" spans="1:13" x14ac:dyDescent="0.25">
      <c r="A113" s="301" t="s">
        <v>27</v>
      </c>
      <c r="B113" s="39"/>
      <c r="C113" s="14"/>
      <c r="D113" s="12">
        <f>+C113*K113</f>
        <v>0</v>
      </c>
      <c r="E113" s="11">
        <f t="shared" ref="E113:E122" si="82">+VLOOKUP($A$113,$R$3:$U$16,4,FALSE)</f>
        <v>0.82</v>
      </c>
      <c r="F113" s="9">
        <f>+D113*E113</f>
        <v>0</v>
      </c>
      <c r="G113" s="9">
        <f>+F113*$H$123</f>
        <v>0</v>
      </c>
      <c r="H113" s="42"/>
      <c r="I113" s="12">
        <f t="shared" ref="I113:I122" si="83">+F113*$H$123</f>
        <v>0</v>
      </c>
      <c r="J113" s="43">
        <f>+MIN($G$123*M113,G113)</f>
        <v>0</v>
      </c>
      <c r="K113" s="14"/>
      <c r="L113" s="15">
        <f t="shared" ref="L113:L123" si="84">+VLOOKUP($A$113,$R$3:$S$16,2,FALSE)</f>
        <v>0.5</v>
      </c>
      <c r="M113" s="15">
        <f t="shared" ref="M113:M123" si="85">+VLOOKUP($A$113,$R$3:$T$16,3,FALSE)</f>
        <v>1</v>
      </c>
    </row>
    <row r="114" spans="1:13" x14ac:dyDescent="0.25">
      <c r="A114" s="301"/>
      <c r="B114" s="39"/>
      <c r="C114" s="14"/>
      <c r="D114" s="12">
        <f t="shared" ref="D114:D122" si="86">+C114*K114</f>
        <v>0</v>
      </c>
      <c r="E114" s="11">
        <f t="shared" si="82"/>
        <v>0.82</v>
      </c>
      <c r="F114" s="9">
        <f>+D114*E114</f>
        <v>0</v>
      </c>
      <c r="G114" s="9">
        <f t="shared" ref="G114:G122" si="87">+F114*$H$123</f>
        <v>0</v>
      </c>
      <c r="H114" s="42"/>
      <c r="I114" s="12">
        <f t="shared" si="83"/>
        <v>0</v>
      </c>
      <c r="J114" s="43">
        <f t="shared" ref="J114:J122" si="88">+MIN($G$123*M114,G114)</f>
        <v>0</v>
      </c>
      <c r="K114" s="14"/>
      <c r="L114" s="15">
        <f t="shared" si="84"/>
        <v>0.5</v>
      </c>
      <c r="M114" s="15">
        <f t="shared" si="85"/>
        <v>1</v>
      </c>
    </row>
    <row r="115" spans="1:13" x14ac:dyDescent="0.25">
      <c r="A115" s="301"/>
      <c r="B115" s="39"/>
      <c r="C115" s="14"/>
      <c r="D115" s="12">
        <f t="shared" si="86"/>
        <v>0</v>
      </c>
      <c r="E115" s="11">
        <f t="shared" si="82"/>
        <v>0.82</v>
      </c>
      <c r="F115" s="9">
        <f t="shared" ref="F115:F118" si="89">+D115*E115</f>
        <v>0</v>
      </c>
      <c r="G115" s="9">
        <f t="shared" si="87"/>
        <v>0</v>
      </c>
      <c r="H115" s="42"/>
      <c r="I115" s="12">
        <f t="shared" si="83"/>
        <v>0</v>
      </c>
      <c r="J115" s="43">
        <f t="shared" si="88"/>
        <v>0</v>
      </c>
      <c r="K115" s="14"/>
      <c r="L115" s="15">
        <f t="shared" si="84"/>
        <v>0.5</v>
      </c>
      <c r="M115" s="15">
        <f t="shared" si="85"/>
        <v>1</v>
      </c>
    </row>
    <row r="116" spans="1:13" x14ac:dyDescent="0.25">
      <c r="A116" s="301"/>
      <c r="B116" s="39"/>
      <c r="C116" s="14"/>
      <c r="D116" s="12">
        <f t="shared" si="86"/>
        <v>0</v>
      </c>
      <c r="E116" s="11">
        <f t="shared" si="82"/>
        <v>0.82</v>
      </c>
      <c r="F116" s="9">
        <f t="shared" si="89"/>
        <v>0</v>
      </c>
      <c r="G116" s="9">
        <f t="shared" si="87"/>
        <v>0</v>
      </c>
      <c r="H116" s="42"/>
      <c r="I116" s="12">
        <f t="shared" si="83"/>
        <v>0</v>
      </c>
      <c r="J116" s="43">
        <f t="shared" si="88"/>
        <v>0</v>
      </c>
      <c r="K116" s="14"/>
      <c r="L116" s="15">
        <f t="shared" si="84"/>
        <v>0.5</v>
      </c>
      <c r="M116" s="15">
        <f t="shared" si="85"/>
        <v>1</v>
      </c>
    </row>
    <row r="117" spans="1:13" x14ac:dyDescent="0.25">
      <c r="A117" s="301"/>
      <c r="B117" s="39"/>
      <c r="C117" s="14"/>
      <c r="D117" s="12">
        <f t="shared" si="86"/>
        <v>0</v>
      </c>
      <c r="E117" s="11">
        <f t="shared" si="82"/>
        <v>0.82</v>
      </c>
      <c r="F117" s="9">
        <f t="shared" si="89"/>
        <v>0</v>
      </c>
      <c r="G117" s="9">
        <f t="shared" si="87"/>
        <v>0</v>
      </c>
      <c r="H117" s="42"/>
      <c r="I117" s="12">
        <f t="shared" si="83"/>
        <v>0</v>
      </c>
      <c r="J117" s="43">
        <f t="shared" si="88"/>
        <v>0</v>
      </c>
      <c r="K117" s="14"/>
      <c r="L117" s="15">
        <f t="shared" si="84"/>
        <v>0.5</v>
      </c>
      <c r="M117" s="15">
        <f t="shared" si="85"/>
        <v>1</v>
      </c>
    </row>
    <row r="118" spans="1:13" x14ac:dyDescent="0.25">
      <c r="A118" s="301"/>
      <c r="B118" s="39"/>
      <c r="C118" s="14"/>
      <c r="D118" s="12">
        <f t="shared" si="86"/>
        <v>0</v>
      </c>
      <c r="E118" s="11">
        <f t="shared" si="82"/>
        <v>0.82</v>
      </c>
      <c r="F118" s="9">
        <f t="shared" si="89"/>
        <v>0</v>
      </c>
      <c r="G118" s="9">
        <f t="shared" si="87"/>
        <v>0</v>
      </c>
      <c r="H118" s="42"/>
      <c r="I118" s="12">
        <f t="shared" si="83"/>
        <v>0</v>
      </c>
      <c r="J118" s="43">
        <f t="shared" si="88"/>
        <v>0</v>
      </c>
      <c r="K118" s="14"/>
      <c r="L118" s="15">
        <f t="shared" si="84"/>
        <v>0.5</v>
      </c>
      <c r="M118" s="15">
        <f t="shared" si="85"/>
        <v>1</v>
      </c>
    </row>
    <row r="119" spans="1:13" x14ac:dyDescent="0.25">
      <c r="A119" s="301"/>
      <c r="B119" s="39"/>
      <c r="C119" s="14"/>
      <c r="D119" s="12">
        <f t="shared" si="86"/>
        <v>0</v>
      </c>
      <c r="E119" s="11">
        <f t="shared" si="82"/>
        <v>0.82</v>
      </c>
      <c r="F119" s="9">
        <f>+D119*E119</f>
        <v>0</v>
      </c>
      <c r="G119" s="9">
        <f t="shared" si="87"/>
        <v>0</v>
      </c>
      <c r="H119" s="42"/>
      <c r="I119" s="12">
        <f t="shared" si="83"/>
        <v>0</v>
      </c>
      <c r="J119" s="43">
        <f t="shared" si="88"/>
        <v>0</v>
      </c>
      <c r="K119" s="14"/>
      <c r="L119" s="15">
        <f t="shared" si="84"/>
        <v>0.5</v>
      </c>
      <c r="M119" s="15">
        <f t="shared" si="85"/>
        <v>1</v>
      </c>
    </row>
    <row r="120" spans="1:13" x14ac:dyDescent="0.25">
      <c r="A120" s="301"/>
      <c r="B120" s="39"/>
      <c r="C120" s="14"/>
      <c r="D120" s="12">
        <f t="shared" si="86"/>
        <v>0</v>
      </c>
      <c r="E120" s="11">
        <f t="shared" si="82"/>
        <v>0.82</v>
      </c>
      <c r="F120" s="9">
        <f>+D120*E120</f>
        <v>0</v>
      </c>
      <c r="G120" s="9">
        <f t="shared" si="87"/>
        <v>0</v>
      </c>
      <c r="H120" s="42"/>
      <c r="I120" s="12">
        <f t="shared" si="83"/>
        <v>0</v>
      </c>
      <c r="J120" s="43">
        <f t="shared" si="88"/>
        <v>0</v>
      </c>
      <c r="K120" s="14"/>
      <c r="L120" s="15">
        <f t="shared" si="84"/>
        <v>0.5</v>
      </c>
      <c r="M120" s="15">
        <f t="shared" si="85"/>
        <v>1</v>
      </c>
    </row>
    <row r="121" spans="1:13" x14ac:dyDescent="0.25">
      <c r="A121" s="301"/>
      <c r="B121" s="39"/>
      <c r="C121" s="14"/>
      <c r="D121" s="12">
        <f t="shared" si="86"/>
        <v>0</v>
      </c>
      <c r="E121" s="11">
        <f t="shared" si="82"/>
        <v>0.82</v>
      </c>
      <c r="F121" s="9">
        <f t="shared" ref="F121:F122" si="90">+D121*E121</f>
        <v>0</v>
      </c>
      <c r="G121" s="9">
        <f t="shared" si="87"/>
        <v>0</v>
      </c>
      <c r="H121" s="42"/>
      <c r="I121" s="12">
        <f t="shared" si="83"/>
        <v>0</v>
      </c>
      <c r="J121" s="43">
        <f t="shared" si="88"/>
        <v>0</v>
      </c>
      <c r="K121" s="14"/>
      <c r="L121" s="15">
        <f t="shared" si="84"/>
        <v>0.5</v>
      </c>
      <c r="M121" s="15">
        <f t="shared" si="85"/>
        <v>1</v>
      </c>
    </row>
    <row r="122" spans="1:13" ht="15.75" thickBot="1" x14ac:dyDescent="0.3">
      <c r="A122" s="302"/>
      <c r="B122" s="46"/>
      <c r="C122" s="30"/>
      <c r="D122" s="12">
        <f t="shared" si="86"/>
        <v>0</v>
      </c>
      <c r="E122" s="11">
        <f t="shared" si="82"/>
        <v>0.82</v>
      </c>
      <c r="F122" s="28">
        <f t="shared" si="90"/>
        <v>0</v>
      </c>
      <c r="G122" s="9">
        <f t="shared" si="87"/>
        <v>0</v>
      </c>
      <c r="H122" s="42"/>
      <c r="I122" s="12">
        <f t="shared" si="83"/>
        <v>0</v>
      </c>
      <c r="J122" s="43">
        <f t="shared" si="88"/>
        <v>0</v>
      </c>
      <c r="K122" s="30"/>
      <c r="L122" s="15">
        <f t="shared" si="84"/>
        <v>0.5</v>
      </c>
      <c r="M122" s="15">
        <f t="shared" si="85"/>
        <v>1</v>
      </c>
    </row>
    <row r="123" spans="1:13" ht="38.25" customHeight="1" thickBot="1" x14ac:dyDescent="0.3">
      <c r="A123" s="20"/>
      <c r="B123" s="21"/>
      <c r="C123" s="21"/>
      <c r="D123" s="22">
        <f>SUM(D113:D122)</f>
        <v>0</v>
      </c>
      <c r="E123" s="21"/>
      <c r="F123" s="23">
        <f>SUM(F113:F122)</f>
        <v>0</v>
      </c>
      <c r="G123" s="23">
        <f>+MIN($F$147*L123,F123)</f>
        <v>0</v>
      </c>
      <c r="H123" s="33">
        <f>IFERROR(G123/F123,0)</f>
        <v>0</v>
      </c>
      <c r="I123" s="23">
        <f>SUM(I113:I122)</f>
        <v>0</v>
      </c>
      <c r="J123" s="24">
        <f>SUM(J113:J122)</f>
        <v>0</v>
      </c>
      <c r="K123" s="3" t="s">
        <v>30</v>
      </c>
      <c r="L123" s="34">
        <f t="shared" si="84"/>
        <v>0.5</v>
      </c>
      <c r="M123" s="34">
        <f t="shared" si="85"/>
        <v>1</v>
      </c>
    </row>
    <row r="124" spans="1:13" x14ac:dyDescent="0.25">
      <c r="A124" s="301" t="s">
        <v>28</v>
      </c>
      <c r="B124" s="39"/>
      <c r="C124" s="14"/>
      <c r="D124" s="9">
        <f>+C124</f>
        <v>0</v>
      </c>
      <c r="E124" s="11">
        <f t="shared" ref="E124:E133" si="91">+VLOOKUP($A$124,$R$3:$U$16,4,FALSE)</f>
        <v>1</v>
      </c>
      <c r="F124" s="9">
        <f>+D124*E124*K124</f>
        <v>0</v>
      </c>
      <c r="G124" s="9">
        <f>+F124*$H$134</f>
        <v>0</v>
      </c>
      <c r="H124" s="42"/>
      <c r="I124" s="12">
        <f t="shared" ref="I124:I133" si="92">+F124*$H$134</f>
        <v>0</v>
      </c>
      <c r="J124" s="43">
        <f>+MIN($G$134*M124,G124)</f>
        <v>0</v>
      </c>
      <c r="K124" s="10"/>
      <c r="L124" s="15">
        <f t="shared" ref="L124:L134" si="93">+VLOOKUP($A$124,$R$3:$S$16,2,FALSE)</f>
        <v>0.2</v>
      </c>
      <c r="M124" s="15">
        <f t="shared" ref="M124:M134" si="94">+VLOOKUP($A$124,$R$3:$T$16,3,FALSE)</f>
        <v>1</v>
      </c>
    </row>
    <row r="125" spans="1:13" x14ac:dyDescent="0.25">
      <c r="A125" s="301"/>
      <c r="B125" s="39"/>
      <c r="C125" s="14"/>
      <c r="D125" s="9">
        <f t="shared" ref="D125:D133" si="95">+C125</f>
        <v>0</v>
      </c>
      <c r="E125" s="11">
        <f t="shared" si="91"/>
        <v>1</v>
      </c>
      <c r="F125" s="9">
        <f t="shared" ref="F125:F133" si="96">+D125*E125*K125</f>
        <v>0</v>
      </c>
      <c r="G125" s="9">
        <f t="shared" ref="G125:G133" si="97">+F125*$H$134</f>
        <v>0</v>
      </c>
      <c r="H125" s="42"/>
      <c r="I125" s="12">
        <f t="shared" si="92"/>
        <v>0</v>
      </c>
      <c r="J125" s="43">
        <f t="shared" ref="J125:J133" si="98">+MIN($G$134*M125,G125)</f>
        <v>0</v>
      </c>
      <c r="K125" s="10"/>
      <c r="L125" s="15">
        <f t="shared" si="93"/>
        <v>0.2</v>
      </c>
      <c r="M125" s="15">
        <f t="shared" si="94"/>
        <v>1</v>
      </c>
    </row>
    <row r="126" spans="1:13" x14ac:dyDescent="0.25">
      <c r="A126" s="301"/>
      <c r="B126" s="39"/>
      <c r="C126" s="14"/>
      <c r="D126" s="9">
        <f t="shared" si="95"/>
        <v>0</v>
      </c>
      <c r="E126" s="11">
        <f t="shared" si="91"/>
        <v>1</v>
      </c>
      <c r="F126" s="9">
        <f t="shared" si="96"/>
        <v>0</v>
      </c>
      <c r="G126" s="9">
        <f t="shared" si="97"/>
        <v>0</v>
      </c>
      <c r="H126" s="42"/>
      <c r="I126" s="12">
        <f t="shared" si="92"/>
        <v>0</v>
      </c>
      <c r="J126" s="43">
        <f t="shared" si="98"/>
        <v>0</v>
      </c>
      <c r="K126" s="10"/>
      <c r="L126" s="15">
        <f t="shared" si="93"/>
        <v>0.2</v>
      </c>
      <c r="M126" s="15">
        <f t="shared" si="94"/>
        <v>1</v>
      </c>
    </row>
    <row r="127" spans="1:13" x14ac:dyDescent="0.25">
      <c r="A127" s="301"/>
      <c r="B127" s="39"/>
      <c r="C127" s="14"/>
      <c r="D127" s="9">
        <f t="shared" si="95"/>
        <v>0</v>
      </c>
      <c r="E127" s="11">
        <f t="shared" si="91"/>
        <v>1</v>
      </c>
      <c r="F127" s="9">
        <f t="shared" si="96"/>
        <v>0</v>
      </c>
      <c r="G127" s="9">
        <f t="shared" si="97"/>
        <v>0</v>
      </c>
      <c r="H127" s="42"/>
      <c r="I127" s="12">
        <f t="shared" si="92"/>
        <v>0</v>
      </c>
      <c r="J127" s="43">
        <f t="shared" si="98"/>
        <v>0</v>
      </c>
      <c r="K127" s="10"/>
      <c r="L127" s="15">
        <f t="shared" si="93"/>
        <v>0.2</v>
      </c>
      <c r="M127" s="15">
        <f t="shared" si="94"/>
        <v>1</v>
      </c>
    </row>
    <row r="128" spans="1:13" x14ac:dyDescent="0.25">
      <c r="A128" s="301"/>
      <c r="B128" s="39"/>
      <c r="C128" s="14"/>
      <c r="D128" s="9">
        <f t="shared" si="95"/>
        <v>0</v>
      </c>
      <c r="E128" s="11">
        <f t="shared" si="91"/>
        <v>1</v>
      </c>
      <c r="F128" s="9">
        <f t="shared" si="96"/>
        <v>0</v>
      </c>
      <c r="G128" s="9">
        <f t="shared" si="97"/>
        <v>0</v>
      </c>
      <c r="H128" s="42"/>
      <c r="I128" s="12">
        <f t="shared" si="92"/>
        <v>0</v>
      </c>
      <c r="J128" s="43">
        <f t="shared" si="98"/>
        <v>0</v>
      </c>
      <c r="K128" s="14"/>
      <c r="L128" s="15">
        <f t="shared" si="93"/>
        <v>0.2</v>
      </c>
      <c r="M128" s="15">
        <f t="shared" si="94"/>
        <v>1</v>
      </c>
    </row>
    <row r="129" spans="1:13" x14ac:dyDescent="0.25">
      <c r="A129" s="301"/>
      <c r="B129" s="39"/>
      <c r="C129" s="14"/>
      <c r="D129" s="9">
        <f t="shared" si="95"/>
        <v>0</v>
      </c>
      <c r="E129" s="11">
        <f t="shared" si="91"/>
        <v>1</v>
      </c>
      <c r="F129" s="9">
        <f t="shared" si="96"/>
        <v>0</v>
      </c>
      <c r="G129" s="9">
        <f t="shared" si="97"/>
        <v>0</v>
      </c>
      <c r="H129" s="42"/>
      <c r="I129" s="12">
        <f t="shared" si="92"/>
        <v>0</v>
      </c>
      <c r="J129" s="43">
        <f t="shared" si="98"/>
        <v>0</v>
      </c>
      <c r="K129" s="14"/>
      <c r="L129" s="15">
        <f t="shared" si="93"/>
        <v>0.2</v>
      </c>
      <c r="M129" s="15">
        <f t="shared" si="94"/>
        <v>1</v>
      </c>
    </row>
    <row r="130" spans="1:13" x14ac:dyDescent="0.25">
      <c r="A130" s="301"/>
      <c r="B130" s="39"/>
      <c r="C130" s="14"/>
      <c r="D130" s="9">
        <f t="shared" si="95"/>
        <v>0</v>
      </c>
      <c r="E130" s="11">
        <f t="shared" si="91"/>
        <v>1</v>
      </c>
      <c r="F130" s="9">
        <f t="shared" si="96"/>
        <v>0</v>
      </c>
      <c r="G130" s="9">
        <f t="shared" si="97"/>
        <v>0</v>
      </c>
      <c r="H130" s="42"/>
      <c r="I130" s="12">
        <f t="shared" si="92"/>
        <v>0</v>
      </c>
      <c r="J130" s="43">
        <f t="shared" si="98"/>
        <v>0</v>
      </c>
      <c r="K130" s="14"/>
      <c r="L130" s="15">
        <f t="shared" si="93"/>
        <v>0.2</v>
      </c>
      <c r="M130" s="15">
        <f t="shared" si="94"/>
        <v>1</v>
      </c>
    </row>
    <row r="131" spans="1:13" x14ac:dyDescent="0.25">
      <c r="A131" s="301"/>
      <c r="B131" s="39"/>
      <c r="C131" s="14"/>
      <c r="D131" s="9">
        <f t="shared" si="95"/>
        <v>0</v>
      </c>
      <c r="E131" s="11">
        <f t="shared" si="91"/>
        <v>1</v>
      </c>
      <c r="F131" s="9">
        <f t="shared" si="96"/>
        <v>0</v>
      </c>
      <c r="G131" s="9">
        <f t="shared" si="97"/>
        <v>0</v>
      </c>
      <c r="H131" s="42"/>
      <c r="I131" s="12">
        <f t="shared" si="92"/>
        <v>0</v>
      </c>
      <c r="J131" s="43">
        <f t="shared" si="98"/>
        <v>0</v>
      </c>
      <c r="K131" s="14"/>
      <c r="L131" s="15">
        <f t="shared" si="93"/>
        <v>0.2</v>
      </c>
      <c r="M131" s="15">
        <f t="shared" si="94"/>
        <v>1</v>
      </c>
    </row>
    <row r="132" spans="1:13" x14ac:dyDescent="0.25">
      <c r="A132" s="301"/>
      <c r="B132" s="39"/>
      <c r="C132" s="14"/>
      <c r="D132" s="9">
        <f t="shared" si="95"/>
        <v>0</v>
      </c>
      <c r="E132" s="11">
        <f t="shared" si="91"/>
        <v>1</v>
      </c>
      <c r="F132" s="9">
        <f t="shared" si="96"/>
        <v>0</v>
      </c>
      <c r="G132" s="9">
        <f t="shared" si="97"/>
        <v>0</v>
      </c>
      <c r="H132" s="42"/>
      <c r="I132" s="12">
        <f t="shared" si="92"/>
        <v>0</v>
      </c>
      <c r="J132" s="43">
        <f t="shared" si="98"/>
        <v>0</v>
      </c>
      <c r="K132" s="14"/>
      <c r="L132" s="15">
        <f t="shared" si="93"/>
        <v>0.2</v>
      </c>
      <c r="M132" s="15">
        <f t="shared" si="94"/>
        <v>1</v>
      </c>
    </row>
    <row r="133" spans="1:13" ht="15.75" thickBot="1" x14ac:dyDescent="0.3">
      <c r="A133" s="302"/>
      <c r="B133" s="46"/>
      <c r="C133" s="30"/>
      <c r="D133" s="9">
        <f t="shared" si="95"/>
        <v>0</v>
      </c>
      <c r="E133" s="11">
        <f t="shared" si="91"/>
        <v>1</v>
      </c>
      <c r="F133" s="9">
        <f t="shared" si="96"/>
        <v>0</v>
      </c>
      <c r="G133" s="9">
        <f t="shared" si="97"/>
        <v>0</v>
      </c>
      <c r="H133" s="42"/>
      <c r="I133" s="12">
        <f t="shared" si="92"/>
        <v>0</v>
      </c>
      <c r="J133" s="43">
        <f t="shared" si="98"/>
        <v>0</v>
      </c>
      <c r="K133" s="30"/>
      <c r="L133" s="15">
        <f t="shared" si="93"/>
        <v>0.2</v>
      </c>
      <c r="M133" s="15">
        <f t="shared" si="94"/>
        <v>1</v>
      </c>
    </row>
    <row r="134" spans="1:13" ht="36.75" customHeight="1" thickBot="1" x14ac:dyDescent="0.3">
      <c r="A134" s="20"/>
      <c r="B134" s="21"/>
      <c r="C134" s="21"/>
      <c r="D134" s="22">
        <f>SUM(D124:D133)</f>
        <v>0</v>
      </c>
      <c r="E134" s="21"/>
      <c r="F134" s="23">
        <f>SUM(F124:F133)</f>
        <v>0</v>
      </c>
      <c r="G134" s="23">
        <f>+MIN($F$147*L134,F134)</f>
        <v>0</v>
      </c>
      <c r="H134" s="33">
        <f>IFERROR(G134/F134,0)</f>
        <v>0</v>
      </c>
      <c r="I134" s="23">
        <f>SUM(I124:I133)</f>
        <v>0</v>
      </c>
      <c r="J134" s="24">
        <f>SUM(J124:J133)</f>
        <v>0</v>
      </c>
      <c r="K134" s="3" t="s">
        <v>10</v>
      </c>
      <c r="L134" s="34">
        <f t="shared" si="93"/>
        <v>0.2</v>
      </c>
      <c r="M134" s="34">
        <f t="shared" si="94"/>
        <v>1</v>
      </c>
    </row>
    <row r="135" spans="1:13" x14ac:dyDescent="0.25">
      <c r="A135" s="301" t="s">
        <v>29</v>
      </c>
      <c r="B135" s="39"/>
      <c r="C135" s="14">
        <v>125697</v>
      </c>
      <c r="D135" s="9">
        <f t="shared" ref="D135:D144" si="99">+C135*K135</f>
        <v>12560147028</v>
      </c>
      <c r="E135" s="11">
        <f t="shared" ref="E135:E144" si="100">+VLOOKUP($A$135,$R$3:$U$16,4,FALSE)</f>
        <v>0.84</v>
      </c>
      <c r="F135" s="9">
        <f>+D135*E135</f>
        <v>10550523503.52</v>
      </c>
      <c r="G135" s="9">
        <f>+F135*$H$145</f>
        <v>4220297706.428</v>
      </c>
      <c r="H135" s="42"/>
      <c r="I135" s="12">
        <f t="shared" ref="I135:I144" si="101">+F135*$H$145</f>
        <v>4220297706.428</v>
      </c>
      <c r="J135" s="43">
        <f>+MIN($G$145*M135,G135)</f>
        <v>4220297706.428</v>
      </c>
      <c r="K135" s="14">
        <v>99924</v>
      </c>
      <c r="L135" s="15">
        <f t="shared" ref="L135:L145" si="102">+VLOOKUP($A$135,$R$3:$S$16,2,FALSE)</f>
        <v>0.4</v>
      </c>
      <c r="M135" s="15">
        <f t="shared" ref="M135:M145" si="103">+VLOOKUP($A$135,$R$3:$T$16,3,FALSE)</f>
        <v>1</v>
      </c>
    </row>
    <row r="136" spans="1:13" x14ac:dyDescent="0.25">
      <c r="A136" s="301"/>
      <c r="B136" s="39"/>
      <c r="C136" s="14"/>
      <c r="D136" s="9">
        <f t="shared" si="99"/>
        <v>0</v>
      </c>
      <c r="E136" s="11">
        <f t="shared" si="100"/>
        <v>0.84</v>
      </c>
      <c r="F136" s="9">
        <f>+D136*E136</f>
        <v>0</v>
      </c>
      <c r="G136" s="9">
        <f t="shared" ref="G136:G144" si="104">+F136*$H$145</f>
        <v>0</v>
      </c>
      <c r="H136" s="42"/>
      <c r="I136" s="12">
        <f t="shared" si="101"/>
        <v>0</v>
      </c>
      <c r="J136" s="43">
        <f t="shared" ref="J136:J144" si="105">+MIN($G$145*M136,G136)</f>
        <v>0</v>
      </c>
      <c r="K136" s="14"/>
      <c r="L136" s="15">
        <f t="shared" si="102"/>
        <v>0.4</v>
      </c>
      <c r="M136" s="15">
        <f t="shared" si="103"/>
        <v>1</v>
      </c>
    </row>
    <row r="137" spans="1:13" x14ac:dyDescent="0.25">
      <c r="A137" s="301"/>
      <c r="B137" s="39"/>
      <c r="C137" s="14"/>
      <c r="D137" s="9">
        <f t="shared" si="99"/>
        <v>0</v>
      </c>
      <c r="E137" s="11">
        <f t="shared" si="100"/>
        <v>0.84</v>
      </c>
      <c r="F137" s="9">
        <f t="shared" ref="F137:F140" si="106">+D137*E137</f>
        <v>0</v>
      </c>
      <c r="G137" s="9">
        <f t="shared" si="104"/>
        <v>0</v>
      </c>
      <c r="H137" s="42"/>
      <c r="I137" s="12">
        <f t="shared" si="101"/>
        <v>0</v>
      </c>
      <c r="J137" s="43">
        <f t="shared" si="105"/>
        <v>0</v>
      </c>
      <c r="K137" s="14"/>
      <c r="L137" s="15">
        <f t="shared" si="102"/>
        <v>0.4</v>
      </c>
      <c r="M137" s="15">
        <f t="shared" si="103"/>
        <v>1</v>
      </c>
    </row>
    <row r="138" spans="1:13" x14ac:dyDescent="0.25">
      <c r="A138" s="301"/>
      <c r="B138" s="39"/>
      <c r="C138" s="14"/>
      <c r="D138" s="9">
        <f t="shared" si="99"/>
        <v>0</v>
      </c>
      <c r="E138" s="11">
        <f t="shared" si="100"/>
        <v>0.84</v>
      </c>
      <c r="F138" s="9">
        <f t="shared" si="106"/>
        <v>0</v>
      </c>
      <c r="G138" s="9">
        <f t="shared" si="104"/>
        <v>0</v>
      </c>
      <c r="H138" s="42"/>
      <c r="I138" s="12">
        <f t="shared" si="101"/>
        <v>0</v>
      </c>
      <c r="J138" s="43">
        <f t="shared" si="105"/>
        <v>0</v>
      </c>
      <c r="K138" s="14"/>
      <c r="L138" s="15">
        <f t="shared" si="102"/>
        <v>0.4</v>
      </c>
      <c r="M138" s="15">
        <f t="shared" si="103"/>
        <v>1</v>
      </c>
    </row>
    <row r="139" spans="1:13" x14ac:dyDescent="0.25">
      <c r="A139" s="301"/>
      <c r="B139" s="39"/>
      <c r="C139" s="14"/>
      <c r="D139" s="9">
        <f t="shared" si="99"/>
        <v>0</v>
      </c>
      <c r="E139" s="11">
        <f t="shared" si="100"/>
        <v>0.84</v>
      </c>
      <c r="F139" s="9">
        <f t="shared" si="106"/>
        <v>0</v>
      </c>
      <c r="G139" s="9">
        <f t="shared" si="104"/>
        <v>0</v>
      </c>
      <c r="H139" s="42"/>
      <c r="I139" s="12">
        <f t="shared" si="101"/>
        <v>0</v>
      </c>
      <c r="J139" s="43">
        <f t="shared" si="105"/>
        <v>0</v>
      </c>
      <c r="K139" s="14"/>
      <c r="L139" s="15">
        <f t="shared" si="102"/>
        <v>0.4</v>
      </c>
      <c r="M139" s="15">
        <f t="shared" si="103"/>
        <v>1</v>
      </c>
    </row>
    <row r="140" spans="1:13" x14ac:dyDescent="0.25">
      <c r="A140" s="301"/>
      <c r="B140" s="39"/>
      <c r="C140" s="14"/>
      <c r="D140" s="9">
        <f t="shared" si="99"/>
        <v>0</v>
      </c>
      <c r="E140" s="11">
        <f t="shared" si="100"/>
        <v>0.84</v>
      </c>
      <c r="F140" s="9">
        <f t="shared" si="106"/>
        <v>0</v>
      </c>
      <c r="G140" s="9">
        <f t="shared" si="104"/>
        <v>0</v>
      </c>
      <c r="H140" s="42"/>
      <c r="I140" s="12">
        <f t="shared" si="101"/>
        <v>0</v>
      </c>
      <c r="J140" s="43">
        <f t="shared" si="105"/>
        <v>0</v>
      </c>
      <c r="K140" s="14"/>
      <c r="L140" s="15">
        <f t="shared" si="102"/>
        <v>0.4</v>
      </c>
      <c r="M140" s="15">
        <f t="shared" si="103"/>
        <v>1</v>
      </c>
    </row>
    <row r="141" spans="1:13" x14ac:dyDescent="0.25">
      <c r="A141" s="301"/>
      <c r="B141" s="39"/>
      <c r="C141" s="14"/>
      <c r="D141" s="9">
        <f t="shared" si="99"/>
        <v>0</v>
      </c>
      <c r="E141" s="11">
        <f t="shared" si="100"/>
        <v>0.84</v>
      </c>
      <c r="F141" s="9">
        <f>+D141*E141</f>
        <v>0</v>
      </c>
      <c r="G141" s="9">
        <f t="shared" si="104"/>
        <v>0</v>
      </c>
      <c r="H141" s="42"/>
      <c r="I141" s="12">
        <f t="shared" si="101"/>
        <v>0</v>
      </c>
      <c r="J141" s="43">
        <f t="shared" si="105"/>
        <v>0</v>
      </c>
      <c r="K141" s="14"/>
      <c r="L141" s="15">
        <f t="shared" si="102"/>
        <v>0.4</v>
      </c>
      <c r="M141" s="15">
        <f t="shared" si="103"/>
        <v>1</v>
      </c>
    </row>
    <row r="142" spans="1:13" x14ac:dyDescent="0.25">
      <c r="A142" s="301"/>
      <c r="B142" s="39"/>
      <c r="C142" s="14"/>
      <c r="D142" s="9">
        <f t="shared" si="99"/>
        <v>0</v>
      </c>
      <c r="E142" s="11">
        <f t="shared" si="100"/>
        <v>0.84</v>
      </c>
      <c r="F142" s="9">
        <f>+D142*E142</f>
        <v>0</v>
      </c>
      <c r="G142" s="9">
        <f t="shared" si="104"/>
        <v>0</v>
      </c>
      <c r="H142" s="42"/>
      <c r="I142" s="12">
        <f t="shared" si="101"/>
        <v>0</v>
      </c>
      <c r="J142" s="43">
        <f t="shared" si="105"/>
        <v>0</v>
      </c>
      <c r="K142" s="14"/>
      <c r="L142" s="15">
        <f t="shared" si="102"/>
        <v>0.4</v>
      </c>
      <c r="M142" s="15">
        <f t="shared" si="103"/>
        <v>1</v>
      </c>
    </row>
    <row r="143" spans="1:13" x14ac:dyDescent="0.25">
      <c r="A143" s="301"/>
      <c r="B143" s="39"/>
      <c r="C143" s="14"/>
      <c r="D143" s="9">
        <f t="shared" si="99"/>
        <v>0</v>
      </c>
      <c r="E143" s="11">
        <f t="shared" si="100"/>
        <v>0.84</v>
      </c>
      <c r="F143" s="9">
        <f t="shared" ref="F143:F144" si="107">+D143*E143</f>
        <v>0</v>
      </c>
      <c r="G143" s="9">
        <f t="shared" si="104"/>
        <v>0</v>
      </c>
      <c r="H143" s="42"/>
      <c r="I143" s="12">
        <f t="shared" si="101"/>
        <v>0</v>
      </c>
      <c r="J143" s="43">
        <f t="shared" si="105"/>
        <v>0</v>
      </c>
      <c r="K143" s="14"/>
      <c r="L143" s="15">
        <f t="shared" si="102"/>
        <v>0.4</v>
      </c>
      <c r="M143" s="15">
        <f t="shared" si="103"/>
        <v>1</v>
      </c>
    </row>
    <row r="144" spans="1:13" ht="15.75" thickBot="1" x14ac:dyDescent="0.3">
      <c r="A144" s="302"/>
      <c r="B144" s="46"/>
      <c r="C144" s="30"/>
      <c r="D144" s="9">
        <f t="shared" si="99"/>
        <v>0</v>
      </c>
      <c r="E144" s="11">
        <f t="shared" si="100"/>
        <v>0.84</v>
      </c>
      <c r="F144" s="28">
        <f t="shared" si="107"/>
        <v>0</v>
      </c>
      <c r="G144" s="9">
        <f t="shared" si="104"/>
        <v>0</v>
      </c>
      <c r="H144" s="42"/>
      <c r="I144" s="12">
        <f t="shared" si="101"/>
        <v>0</v>
      </c>
      <c r="J144" s="43">
        <f t="shared" si="105"/>
        <v>0</v>
      </c>
      <c r="K144" s="30"/>
      <c r="L144" s="15">
        <f t="shared" si="102"/>
        <v>0.4</v>
      </c>
      <c r="M144" s="15">
        <f t="shared" si="103"/>
        <v>1</v>
      </c>
    </row>
    <row r="145" spans="1:13" ht="15.75" thickBot="1" x14ac:dyDescent="0.3">
      <c r="A145" s="20"/>
      <c r="B145" s="21"/>
      <c r="C145" s="21"/>
      <c r="D145" s="22">
        <f>SUM(D135:D144)</f>
        <v>12560147028</v>
      </c>
      <c r="E145" s="21"/>
      <c r="F145" s="23">
        <f>SUM(F135:F144)</f>
        <v>10550523503.52</v>
      </c>
      <c r="G145" s="23">
        <f>+MIN($F$147*L145,F145)</f>
        <v>4220297706.428</v>
      </c>
      <c r="H145" s="33">
        <f>IFERROR(G145/F145,0)</f>
        <v>0.40000836972875992</v>
      </c>
      <c r="I145" s="23">
        <f>SUM(I135:I144)</f>
        <v>4220297706.428</v>
      </c>
      <c r="J145" s="24">
        <f>SUM(J135:J144)</f>
        <v>4220297706.428</v>
      </c>
      <c r="K145" s="21"/>
      <c r="L145" s="34">
        <f t="shared" si="102"/>
        <v>0.4</v>
      </c>
      <c r="M145" s="34">
        <f t="shared" si="103"/>
        <v>1</v>
      </c>
    </row>
    <row r="146" spans="1:13" x14ac:dyDescent="0.25">
      <c r="F146" s="31"/>
      <c r="G146" s="31"/>
      <c r="J146" s="31"/>
    </row>
    <row r="147" spans="1:13" ht="21" x14ac:dyDescent="0.35">
      <c r="A147" s="52"/>
      <c r="B147" s="52"/>
      <c r="C147" s="52"/>
      <c r="D147" s="52"/>
      <c r="E147" s="52"/>
      <c r="F147" s="53">
        <f>+F145+F134+F123+F112+F101+F90+F79+F68+F57+F46+F35+F24+F13</f>
        <v>10550744266.07</v>
      </c>
      <c r="G147" s="53">
        <f>+G145+G134+G123+G112+G101+G90+G79+G68+G57+G46+G35+G24+G13</f>
        <v>4220518468.9780002</v>
      </c>
      <c r="H147" s="52"/>
      <c r="I147" s="52"/>
      <c r="J147" s="53">
        <f>+J145+J134+J123+J112+J101+J90+J79+J68+J57+J46+J35+J24+J13</f>
        <v>4220518468.9780002</v>
      </c>
      <c r="K147" s="52"/>
      <c r="L147" s="52"/>
      <c r="M147" s="52"/>
    </row>
    <row r="149" spans="1:13" x14ac:dyDescent="0.25">
      <c r="F149" s="51"/>
      <c r="G149" s="51"/>
    </row>
    <row r="153" spans="1:13" x14ac:dyDescent="0.25">
      <c r="F153" s="51"/>
      <c r="G153" s="54"/>
    </row>
    <row r="154" spans="1:13" x14ac:dyDescent="0.25">
      <c r="G154" s="55"/>
    </row>
  </sheetData>
  <mergeCells count="12">
    <mergeCell ref="A135:A144"/>
    <mergeCell ref="A3:A12"/>
    <mergeCell ref="A14:A23"/>
    <mergeCell ref="A36:A45"/>
    <mergeCell ref="A47:A56"/>
    <mergeCell ref="A58:A67"/>
    <mergeCell ref="A69:A78"/>
    <mergeCell ref="A80:A89"/>
    <mergeCell ref="A91:A100"/>
    <mergeCell ref="A102:A111"/>
    <mergeCell ref="A113:A122"/>
    <mergeCell ref="A124:A133"/>
  </mergeCells>
  <pageMargins left="0.7" right="0.7" top="0.75" bottom="0.75" header="0.3" footer="0.3"/>
  <pageSetup paperSize="9" orientation="portrait" r:id="rId1"/>
  <headerFooter>
    <oddFooter>&amp;C&amp;1#&amp;"Calibri"&amp;10&amp;KA80000Gizlilik Seviyesi: Halka Açık (Tasnif Dışı)</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112"/>
  <sheetViews>
    <sheetView tabSelected="1" zoomScale="85" zoomScaleNormal="85" workbookViewId="0">
      <selection activeCell="C18" sqref="C18"/>
    </sheetView>
  </sheetViews>
  <sheetFormatPr defaultRowHeight="15" x14ac:dyDescent="0.25"/>
  <cols>
    <col min="1" max="1" width="29.5703125" customWidth="1"/>
    <col min="2" max="2" width="20.5703125" bestFit="1" customWidth="1"/>
    <col min="3" max="3" width="17.140625" bestFit="1" customWidth="1"/>
    <col min="4" max="4" width="19.140625" bestFit="1" customWidth="1"/>
    <col min="6" max="6" width="24.42578125" customWidth="1"/>
    <col min="7" max="7" width="26" bestFit="1" customWidth="1"/>
    <col min="8" max="8" width="12" style="1" bestFit="1" customWidth="1"/>
    <col min="9" max="9" width="16.28515625" style="1" bestFit="1" customWidth="1"/>
    <col min="10" max="10" width="26" bestFit="1" customWidth="1"/>
    <col min="11" max="11" width="16.140625" customWidth="1"/>
    <col min="12" max="12" width="11.7109375" customWidth="1"/>
    <col min="13" max="13" width="15.42578125" customWidth="1"/>
    <col min="14" max="14" width="15.42578125" style="230" customWidth="1"/>
    <col min="16" max="16" width="27.85546875" customWidth="1"/>
    <col min="17" max="17" width="10.42578125" customWidth="1"/>
    <col min="18" max="20" width="10.140625" customWidth="1"/>
    <col min="21" max="21" width="19.42578125" customWidth="1"/>
    <col min="22" max="22" width="16" bestFit="1" customWidth="1"/>
    <col min="23" max="23" width="19.140625" bestFit="1" customWidth="1"/>
    <col min="24" max="24" width="8" bestFit="1" customWidth="1"/>
    <col min="25" max="25" width="21.42578125" bestFit="1" customWidth="1"/>
    <col min="26" max="27" width="20.140625" bestFit="1" customWidth="1"/>
    <col min="28" max="28" width="12.5703125" customWidth="1"/>
    <col min="29" max="29" width="14.28515625" customWidth="1"/>
  </cols>
  <sheetData>
    <row r="1" spans="1:29" ht="15.75" thickBot="1" x14ac:dyDescent="0.3">
      <c r="F1" s="151" t="s">
        <v>5</v>
      </c>
      <c r="G1" s="151" t="s">
        <v>6</v>
      </c>
      <c r="H1" s="151"/>
      <c r="I1" s="151"/>
      <c r="J1" s="151" t="s">
        <v>9</v>
      </c>
    </row>
    <row r="2" spans="1:29" x14ac:dyDescent="0.25">
      <c r="F2" s="152">
        <f>+F103</f>
        <v>0</v>
      </c>
      <c r="G2" s="152">
        <f>+G103</f>
        <v>0</v>
      </c>
      <c r="H2" s="153"/>
      <c r="I2" s="153"/>
      <c r="J2" s="152">
        <f>+J103</f>
        <v>0</v>
      </c>
    </row>
    <row r="3" spans="1:29" ht="15.75" thickBot="1" x14ac:dyDescent="0.3"/>
    <row r="4" spans="1:29" ht="70.5" customHeight="1" thickTop="1" thickBot="1" x14ac:dyDescent="0.3">
      <c r="A4" s="122" t="s">
        <v>0</v>
      </c>
      <c r="B4" s="122" t="s">
        <v>1</v>
      </c>
      <c r="C4" s="122" t="s">
        <v>2</v>
      </c>
      <c r="D4" s="122" t="s">
        <v>3</v>
      </c>
      <c r="E4" s="135" t="s">
        <v>4</v>
      </c>
      <c r="F4" s="122" t="s">
        <v>5</v>
      </c>
      <c r="G4" s="122" t="s">
        <v>6</v>
      </c>
      <c r="H4" s="122" t="s">
        <v>7</v>
      </c>
      <c r="I4" s="122" t="s">
        <v>8</v>
      </c>
      <c r="J4" s="122" t="s">
        <v>9</v>
      </c>
      <c r="K4" s="122" t="s">
        <v>10</v>
      </c>
      <c r="L4" s="122" t="s">
        <v>11</v>
      </c>
      <c r="M4" s="122" t="s">
        <v>12</v>
      </c>
      <c r="N4" s="231"/>
      <c r="P4" s="189" t="s">
        <v>0</v>
      </c>
      <c r="Q4" s="190" t="s">
        <v>11</v>
      </c>
      <c r="R4" s="190" t="s">
        <v>12</v>
      </c>
      <c r="S4" s="191" t="s">
        <v>13</v>
      </c>
      <c r="T4" s="8"/>
      <c r="U4" s="105" t="s">
        <v>0</v>
      </c>
      <c r="V4" s="105" t="s">
        <v>2</v>
      </c>
      <c r="W4" s="105" t="s">
        <v>3</v>
      </c>
      <c r="X4" s="105" t="s">
        <v>4</v>
      </c>
      <c r="Y4" s="105" t="s">
        <v>5</v>
      </c>
      <c r="Z4" s="105" t="s">
        <v>6</v>
      </c>
      <c r="AA4" s="105" t="s">
        <v>9</v>
      </c>
      <c r="AB4" s="105" t="s">
        <v>11</v>
      </c>
      <c r="AC4" s="105" t="s">
        <v>12</v>
      </c>
    </row>
    <row r="5" spans="1:29" ht="16.5" thickTop="1" thickBot="1" x14ac:dyDescent="0.3">
      <c r="A5" s="320" t="s">
        <v>14</v>
      </c>
      <c r="B5" s="106"/>
      <c r="C5" s="106"/>
      <c r="D5" s="107"/>
      <c r="E5" s="134">
        <f>+VLOOKUP($A$5,$P$5:$S$29,4,FALSE)</f>
        <v>1</v>
      </c>
      <c r="F5" s="106">
        <f>+D5*E5</f>
        <v>0</v>
      </c>
      <c r="G5" s="106">
        <f>+F5*$H$10</f>
        <v>0</v>
      </c>
      <c r="H5" s="106"/>
      <c r="I5" s="106">
        <f>+F5*$H$10</f>
        <v>0</v>
      </c>
      <c r="J5" s="108">
        <f>MIN($G$10*$M$5,G5)</f>
        <v>0</v>
      </c>
      <c r="K5" s="109"/>
      <c r="L5" s="110">
        <f>+VLOOKUP($A$5,$P$5:$Q$29,2,FALSE)</f>
        <v>1</v>
      </c>
      <c r="M5" s="110">
        <f>+VLOOKUP($A$5,$P$5:$R$29,3,FALSE)</f>
        <v>1</v>
      </c>
      <c r="N5" s="232"/>
      <c r="P5" s="59" t="s">
        <v>16</v>
      </c>
      <c r="Q5" s="60">
        <v>0.5</v>
      </c>
      <c r="R5" s="60">
        <v>0.5</v>
      </c>
      <c r="S5" s="61">
        <v>0.97</v>
      </c>
      <c r="T5" s="19"/>
      <c r="U5" s="83" t="str">
        <f>+A5</f>
        <v>CASH_TRY</v>
      </c>
      <c r="V5" s="235">
        <f>+C10</f>
        <v>0</v>
      </c>
      <c r="W5" s="22">
        <f>+D10</f>
        <v>0</v>
      </c>
      <c r="X5" s="138">
        <f>+E10</f>
        <v>0</v>
      </c>
      <c r="Y5" s="22">
        <f>+F10</f>
        <v>0</v>
      </c>
      <c r="Z5" s="22">
        <f>+G10</f>
        <v>0</v>
      </c>
      <c r="AA5" s="139">
        <f>+J10</f>
        <v>0</v>
      </c>
      <c r="AB5" s="57">
        <f>+L10</f>
        <v>1</v>
      </c>
      <c r="AC5" s="57">
        <f>+M10</f>
        <v>1</v>
      </c>
    </row>
    <row r="6" spans="1:29" ht="15.75" thickBot="1" x14ac:dyDescent="0.3">
      <c r="A6" s="318"/>
      <c r="B6" s="106"/>
      <c r="C6" s="106"/>
      <c r="D6" s="106"/>
      <c r="E6" s="134">
        <f>+VLOOKUP($A$5,$P$5:$S$29,4,FALSE)</f>
        <v>1</v>
      </c>
      <c r="F6" s="106">
        <f>+D6*E6</f>
        <v>0</v>
      </c>
      <c r="G6" s="106">
        <f>+F6*$H$10</f>
        <v>0</v>
      </c>
      <c r="H6" s="106"/>
      <c r="I6" s="106">
        <f>+F6*$H$10</f>
        <v>0</v>
      </c>
      <c r="J6" s="108">
        <f t="shared" ref="J6:J9" si="0">MIN($G$10*$M$5,G6)</f>
        <v>0</v>
      </c>
      <c r="K6" s="109"/>
      <c r="L6" s="110">
        <f>+VLOOKUP($A$5,$P$5:$Q$29,2,FALSE)</f>
        <v>1</v>
      </c>
      <c r="M6" s="110">
        <f>+VLOOKUP($A$5,$P$5:$R$29,3,FALSE)</f>
        <v>1</v>
      </c>
      <c r="N6" s="232"/>
      <c r="P6" s="62" t="s">
        <v>18</v>
      </c>
      <c r="Q6" s="63">
        <v>0.5</v>
      </c>
      <c r="R6" s="63">
        <v>0.5</v>
      </c>
      <c r="S6" s="64">
        <v>0.93</v>
      </c>
      <c r="T6" s="19"/>
      <c r="U6" s="83" t="str">
        <f>+A16</f>
        <v>BND_1-5</v>
      </c>
      <c r="V6" s="235" t="str">
        <f>+C26</f>
        <v>AMOUNT</v>
      </c>
      <c r="W6" s="22">
        <f>+D26</f>
        <v>0</v>
      </c>
      <c r="X6" s="138">
        <f>+E26</f>
        <v>0</v>
      </c>
      <c r="Y6" s="22">
        <f>+F26</f>
        <v>0</v>
      </c>
      <c r="Z6" s="22">
        <f>+G26</f>
        <v>0</v>
      </c>
      <c r="AA6" s="139">
        <f>+J26</f>
        <v>0</v>
      </c>
      <c r="AB6" s="57">
        <f>+L26</f>
        <v>0.5</v>
      </c>
      <c r="AC6" s="57">
        <f>+M26</f>
        <v>0.5</v>
      </c>
    </row>
    <row r="7" spans="1:29" ht="15.75" thickBot="1" x14ac:dyDescent="0.3">
      <c r="A7" s="318"/>
      <c r="B7" s="106"/>
      <c r="C7" s="106"/>
      <c r="D7" s="106"/>
      <c r="E7" s="134">
        <f>+VLOOKUP($A$5,$P$5:$S$29,4,FALSE)</f>
        <v>1</v>
      </c>
      <c r="F7" s="106">
        <f t="shared" ref="F7:F9" si="1">+D7*E7</f>
        <v>0</v>
      </c>
      <c r="G7" s="106">
        <f>+F7*$H$10</f>
        <v>0</v>
      </c>
      <c r="H7" s="106"/>
      <c r="I7" s="106">
        <f>+F7*$H$10</f>
        <v>0</v>
      </c>
      <c r="J7" s="108">
        <f t="shared" si="0"/>
        <v>0</v>
      </c>
      <c r="K7" s="109"/>
      <c r="L7" s="110">
        <f>+VLOOKUP($A$5,$P$5:$Q$29,2,FALSE)</f>
        <v>1</v>
      </c>
      <c r="M7" s="110">
        <f>+VLOOKUP($A$5,$P$5:$R$29,3,FALSE)</f>
        <v>1</v>
      </c>
      <c r="N7" s="232"/>
      <c r="P7" s="65" t="s">
        <v>19</v>
      </c>
      <c r="Q7" s="66">
        <v>0.5</v>
      </c>
      <c r="R7" s="66">
        <v>0.5</v>
      </c>
      <c r="S7" s="67">
        <v>0.92</v>
      </c>
      <c r="T7" s="19"/>
      <c r="U7" s="83" t="str">
        <f>+A26</f>
        <v>CASH_FX</v>
      </c>
      <c r="V7" s="235">
        <f>+C36</f>
        <v>0</v>
      </c>
      <c r="W7" s="22">
        <f>+D36</f>
        <v>0</v>
      </c>
      <c r="X7" s="138">
        <f>+E36</f>
        <v>0</v>
      </c>
      <c r="Y7" s="22">
        <f>+F36</f>
        <v>0</v>
      </c>
      <c r="Z7" s="22">
        <f>+G36</f>
        <v>0</v>
      </c>
      <c r="AA7" s="139">
        <f>+J36</f>
        <v>0</v>
      </c>
      <c r="AB7" s="57">
        <f>+L36</f>
        <v>0.5</v>
      </c>
      <c r="AC7" s="57">
        <f>+M36</f>
        <v>1</v>
      </c>
    </row>
    <row r="8" spans="1:29" ht="15.75" thickBot="1" x14ac:dyDescent="0.3">
      <c r="A8" s="318"/>
      <c r="B8" s="106"/>
      <c r="C8" s="106"/>
      <c r="D8" s="106"/>
      <c r="E8" s="134">
        <f>+VLOOKUP($A$5,$P$5:$S$29,4,FALSE)</f>
        <v>1</v>
      </c>
      <c r="F8" s="106">
        <f t="shared" si="1"/>
        <v>0</v>
      </c>
      <c r="G8" s="106">
        <f>+F8*$H$10</f>
        <v>0</v>
      </c>
      <c r="H8" s="106"/>
      <c r="I8" s="106">
        <f>+F8*$H$10</f>
        <v>0</v>
      </c>
      <c r="J8" s="108">
        <f t="shared" si="0"/>
        <v>0</v>
      </c>
      <c r="K8" s="109"/>
      <c r="L8" s="110">
        <f>+VLOOKUP($A$5,$P$5:$Q$29,2,FALSE)</f>
        <v>1</v>
      </c>
      <c r="M8" s="110">
        <f>+VLOOKUP($A$5,$P$5:$R$29,3,FALSE)</f>
        <v>1</v>
      </c>
      <c r="N8" s="298"/>
      <c r="P8" s="68" t="s">
        <v>35</v>
      </c>
      <c r="Q8" s="69">
        <v>0.5</v>
      </c>
      <c r="R8" s="69">
        <v>1</v>
      </c>
      <c r="S8" s="70">
        <v>0.94</v>
      </c>
      <c r="T8" s="19"/>
      <c r="U8" s="83" t="str">
        <f>+A37</f>
        <v>EQUITY-30</v>
      </c>
      <c r="V8" s="235" t="str">
        <f>+C43</f>
        <v>MARKET VALUE</v>
      </c>
      <c r="W8" s="22">
        <f t="shared" ref="W8:Z8" si="2">+D43</f>
        <v>0</v>
      </c>
      <c r="X8" s="138">
        <f t="shared" si="2"/>
        <v>0</v>
      </c>
      <c r="Y8" s="22">
        <f t="shared" si="2"/>
        <v>0</v>
      </c>
      <c r="Z8" s="22">
        <f t="shared" si="2"/>
        <v>0</v>
      </c>
      <c r="AA8" s="139">
        <f>+J43</f>
        <v>0</v>
      </c>
      <c r="AB8" s="57">
        <f>+L43</f>
        <v>0.5</v>
      </c>
      <c r="AC8" s="57">
        <f>+M43</f>
        <v>0.75</v>
      </c>
    </row>
    <row r="9" spans="1:29" ht="15.75" thickBot="1" x14ac:dyDescent="0.3">
      <c r="A9" s="321"/>
      <c r="B9" s="106"/>
      <c r="C9" s="106"/>
      <c r="D9" s="106"/>
      <c r="E9" s="134">
        <f>+VLOOKUP($A$5,$P$5:$S$29,4,FALSE)</f>
        <v>1</v>
      </c>
      <c r="F9" s="106">
        <f t="shared" si="1"/>
        <v>0</v>
      </c>
      <c r="G9" s="106">
        <f>+F9*$H$10</f>
        <v>0</v>
      </c>
      <c r="H9" s="106"/>
      <c r="I9" s="106">
        <f>+F9*$H$10</f>
        <v>0</v>
      </c>
      <c r="J9" s="108">
        <f t="shared" si="0"/>
        <v>0</v>
      </c>
      <c r="K9" s="109"/>
      <c r="L9" s="110">
        <f>+VLOOKUP($A$5,$P$5:$Q$29,2,FALSE)</f>
        <v>1</v>
      </c>
      <c r="M9" s="110">
        <f>+VLOOKUP($A$5,$P$5:$R$29,3,FALSE)</f>
        <v>1</v>
      </c>
      <c r="N9" s="232"/>
      <c r="P9" s="68" t="s">
        <v>34</v>
      </c>
      <c r="Q9" s="69">
        <v>0.5</v>
      </c>
      <c r="R9" s="69">
        <v>1</v>
      </c>
      <c r="S9" s="70">
        <v>0.95</v>
      </c>
      <c r="T9" s="19"/>
      <c r="U9" s="83" t="s">
        <v>54</v>
      </c>
      <c r="V9" s="235" t="str">
        <f>+C56</f>
        <v>MARKET VALUE</v>
      </c>
      <c r="W9" s="22">
        <f t="shared" ref="W9:Z9" si="3">+D56</f>
        <v>0</v>
      </c>
      <c r="X9" s="138">
        <f t="shared" si="3"/>
        <v>0</v>
      </c>
      <c r="Y9" s="22">
        <f t="shared" si="3"/>
        <v>0</v>
      </c>
      <c r="Z9" s="22">
        <f t="shared" si="3"/>
        <v>0</v>
      </c>
      <c r="AA9" s="139">
        <f>+J56</f>
        <v>0</v>
      </c>
      <c r="AB9" s="57">
        <f>+L56</f>
        <v>0.5</v>
      </c>
      <c r="AC9" s="57">
        <f>+M56</f>
        <v>0.5</v>
      </c>
    </row>
    <row r="10" spans="1:29" ht="15.75" thickBot="1" x14ac:dyDescent="0.3">
      <c r="A10" s="123"/>
      <c r="B10" s="118"/>
      <c r="C10" s="118"/>
      <c r="D10" s="119">
        <f>SUM(D5:D9)</f>
        <v>0</v>
      </c>
      <c r="E10" s="136"/>
      <c r="F10" s="119">
        <f>SUM(F5:F9)</f>
        <v>0</v>
      </c>
      <c r="G10" s="119">
        <f>+MIN($F$103*L10,F10)</f>
        <v>0</v>
      </c>
      <c r="H10" s="299">
        <f>+IFERROR(G10/F10,0)</f>
        <v>0</v>
      </c>
      <c r="I10" s="119">
        <f>SUM(I5:I9)</f>
        <v>0</v>
      </c>
      <c r="J10" s="163">
        <f>SUM(J5:J9)</f>
        <v>0</v>
      </c>
      <c r="K10" s="172" t="s">
        <v>64</v>
      </c>
      <c r="L10" s="164">
        <f>+VLOOKUP($A$5,$P$5:$Q$34,2,FALSE)</f>
        <v>1</v>
      </c>
      <c r="M10" s="121">
        <f>+VLOOKUP($A$5,$P$5:$R$34,3,FALSE)</f>
        <v>1</v>
      </c>
      <c r="N10" s="234"/>
      <c r="P10" s="68" t="s">
        <v>36</v>
      </c>
      <c r="Q10" s="69">
        <v>0.5</v>
      </c>
      <c r="R10" s="69">
        <v>1</v>
      </c>
      <c r="S10" s="70">
        <v>0.93</v>
      </c>
      <c r="T10" s="19"/>
      <c r="U10" s="83" t="s">
        <v>55</v>
      </c>
      <c r="V10" s="235">
        <f>+C69</f>
        <v>0</v>
      </c>
      <c r="W10" s="22">
        <f t="shared" ref="W10:Z10" si="4">+D69</f>
        <v>0</v>
      </c>
      <c r="X10" s="138">
        <f t="shared" si="4"/>
        <v>0</v>
      </c>
      <c r="Y10" s="22">
        <f t="shared" si="4"/>
        <v>0</v>
      </c>
      <c r="Z10" s="22">
        <f t="shared" si="4"/>
        <v>0</v>
      </c>
      <c r="AA10" s="139">
        <f>+J69</f>
        <v>0</v>
      </c>
      <c r="AB10" s="57">
        <f>+L69</f>
        <v>0.5</v>
      </c>
      <c r="AC10" s="57">
        <f>+M69</f>
        <v>0.5</v>
      </c>
    </row>
    <row r="11" spans="1:29" ht="15.75" thickBot="1" x14ac:dyDescent="0.3">
      <c r="A11" s="319" t="s">
        <v>16</v>
      </c>
      <c r="B11" s="125"/>
      <c r="C11" s="126"/>
      <c r="D11" s="216"/>
      <c r="E11" s="140">
        <f>+VLOOKUP($A$11,$P$5:$S$29,4,FALSE)</f>
        <v>0.97</v>
      </c>
      <c r="F11" s="106">
        <f>D11*E11</f>
        <v>0</v>
      </c>
      <c r="G11" s="106">
        <f>+F11*$H$26</f>
        <v>0</v>
      </c>
      <c r="H11" s="106"/>
      <c r="I11" s="106">
        <f>+F11*$H$26</f>
        <v>0</v>
      </c>
      <c r="J11" s="108">
        <f>MIN($G$26*$M$11,G11)</f>
        <v>0</v>
      </c>
      <c r="K11" s="165"/>
      <c r="L11" s="110">
        <f>+VLOOKUP($A$11,$P$5:$Q$29,2,FALSE)</f>
        <v>0.5</v>
      </c>
      <c r="M11" s="110">
        <f>+VLOOKUP($A$11,$P$5:$R$29,3,FALSE)</f>
        <v>0.5</v>
      </c>
      <c r="N11" s="234"/>
      <c r="P11" s="68" t="s">
        <v>14</v>
      </c>
      <c r="Q11" s="69">
        <v>1</v>
      </c>
      <c r="R11" s="69">
        <v>1</v>
      </c>
      <c r="S11" s="70">
        <v>1</v>
      </c>
      <c r="T11" s="19"/>
      <c r="U11" s="83" t="str">
        <f>+A69</f>
        <v>VDMK</v>
      </c>
      <c r="V11" s="235">
        <f>+C79</f>
        <v>0</v>
      </c>
      <c r="W11" s="22">
        <f>+D79</f>
        <v>0</v>
      </c>
      <c r="X11" s="138">
        <f t="shared" ref="X11:Z11" si="5">+E79</f>
        <v>0</v>
      </c>
      <c r="Y11" s="22">
        <f t="shared" si="5"/>
        <v>0</v>
      </c>
      <c r="Z11" s="22">
        <f t="shared" si="5"/>
        <v>0</v>
      </c>
      <c r="AA11" s="139">
        <f>+J79</f>
        <v>0</v>
      </c>
      <c r="AB11" s="57">
        <f>+L79</f>
        <v>0.5</v>
      </c>
      <c r="AC11" s="57">
        <f>+M79</f>
        <v>0.4</v>
      </c>
    </row>
    <row r="12" spans="1:29" ht="15.75" thickBot="1" x14ac:dyDescent="0.3">
      <c r="A12" s="314"/>
      <c r="B12" s="125"/>
      <c r="C12" s="126"/>
      <c r="D12" s="216"/>
      <c r="E12" s="140">
        <f>+VLOOKUP($A$11,$P$5:$S$29,4,FALSE)</f>
        <v>0.97</v>
      </c>
      <c r="F12" s="106">
        <f t="shared" ref="F12:F15" si="6">D12*E12</f>
        <v>0</v>
      </c>
      <c r="G12" s="106">
        <f t="shared" ref="G12:G25" si="7">+F12*$H$26</f>
        <v>0</v>
      </c>
      <c r="H12" s="106"/>
      <c r="I12" s="106">
        <f t="shared" ref="I12:I25" si="8">+F12*$H$26</f>
        <v>0</v>
      </c>
      <c r="J12" s="108">
        <f t="shared" ref="J12:J25" si="9">MIN($G$26*$M$11,G12)</f>
        <v>0</v>
      </c>
      <c r="K12" s="108"/>
      <c r="L12" s="110">
        <f>+VLOOKUP($A$11,$P$5:$Q$29,2,FALSE)</f>
        <v>0.5</v>
      </c>
      <c r="M12" s="110">
        <f>+VLOOKUP($A$11,$P$5:$R$29,3,FALSE)</f>
        <v>0.5</v>
      </c>
      <c r="N12" s="234"/>
      <c r="P12" s="160" t="s">
        <v>21</v>
      </c>
      <c r="Q12" s="161">
        <v>0</v>
      </c>
      <c r="R12" s="161">
        <v>0</v>
      </c>
      <c r="S12" s="192">
        <v>0</v>
      </c>
      <c r="T12" s="19"/>
      <c r="U12" s="83" t="str">
        <f>+A80</f>
        <v>ALTIN</v>
      </c>
      <c r="V12" s="235">
        <f>+C83</f>
        <v>0</v>
      </c>
      <c r="W12" s="22">
        <f t="shared" ref="W12:Z12" si="10">+D83</f>
        <v>0</v>
      </c>
      <c r="X12" s="138">
        <f t="shared" si="10"/>
        <v>0</v>
      </c>
      <c r="Y12" s="22">
        <f t="shared" si="10"/>
        <v>0</v>
      </c>
      <c r="Z12" s="22">
        <f t="shared" si="10"/>
        <v>0</v>
      </c>
      <c r="AA12" s="139">
        <f>+J83</f>
        <v>0</v>
      </c>
      <c r="AB12" s="57">
        <f>+L83</f>
        <v>0.25</v>
      </c>
      <c r="AC12" s="57">
        <f>+M83</f>
        <v>1</v>
      </c>
    </row>
    <row r="13" spans="1:29" ht="15.75" thickBot="1" x14ac:dyDescent="0.3">
      <c r="A13" s="314"/>
      <c r="B13" s="125"/>
      <c r="C13" s="126"/>
      <c r="D13" s="216"/>
      <c r="E13" s="140">
        <f>+VLOOKUP($A$11,$P$5:$S$29,4,FALSE)</f>
        <v>0.97</v>
      </c>
      <c r="F13" s="106">
        <f t="shared" si="6"/>
        <v>0</v>
      </c>
      <c r="G13" s="106">
        <f t="shared" si="7"/>
        <v>0</v>
      </c>
      <c r="H13" s="106"/>
      <c r="I13" s="106">
        <f t="shared" si="8"/>
        <v>0</v>
      </c>
      <c r="J13" s="108">
        <f t="shared" si="9"/>
        <v>0</v>
      </c>
      <c r="K13" s="108"/>
      <c r="L13" s="110">
        <f>+VLOOKUP($A$11,$P$5:$Q$29,2,FALSE)</f>
        <v>0.5</v>
      </c>
      <c r="M13" s="110">
        <f>+VLOOKUP($A$11,$P$5:$R$29,3,FALSE)</f>
        <v>0.5</v>
      </c>
      <c r="N13" s="232"/>
      <c r="P13" s="175" t="s">
        <v>32</v>
      </c>
      <c r="Q13" s="176">
        <v>0.5</v>
      </c>
      <c r="R13" s="176">
        <v>0.75</v>
      </c>
      <c r="S13" s="177">
        <v>0.86</v>
      </c>
      <c r="T13" s="19"/>
      <c r="U13" s="83" t="s">
        <v>31</v>
      </c>
      <c r="V13" s="235">
        <f>+C90</f>
        <v>0</v>
      </c>
      <c r="W13" s="22">
        <f t="shared" ref="W13:Z13" si="11">+D90</f>
        <v>0</v>
      </c>
      <c r="X13" s="138">
        <f t="shared" si="11"/>
        <v>0</v>
      </c>
      <c r="Y13" s="22">
        <f t="shared" si="11"/>
        <v>0</v>
      </c>
      <c r="Z13" s="22">
        <f t="shared" si="11"/>
        <v>0</v>
      </c>
      <c r="AA13" s="139">
        <f>+J90</f>
        <v>0</v>
      </c>
      <c r="AB13" s="57">
        <f>+L90</f>
        <v>0.5</v>
      </c>
      <c r="AC13" s="57">
        <f>+M90</f>
        <v>0.4</v>
      </c>
    </row>
    <row r="14" spans="1:29" ht="15.75" thickBot="1" x14ac:dyDescent="0.3">
      <c r="A14" s="314"/>
      <c r="B14" s="125"/>
      <c r="C14" s="126"/>
      <c r="D14" s="216"/>
      <c r="E14" s="140">
        <f>+VLOOKUP($A$11,$P$5:$S$29,4,FALSE)</f>
        <v>0.97</v>
      </c>
      <c r="F14" s="106">
        <f t="shared" si="6"/>
        <v>0</v>
      </c>
      <c r="G14" s="106">
        <f t="shared" si="7"/>
        <v>0</v>
      </c>
      <c r="H14" s="106"/>
      <c r="I14" s="106">
        <f t="shared" si="8"/>
        <v>0</v>
      </c>
      <c r="J14" s="108">
        <f t="shared" si="9"/>
        <v>0</v>
      </c>
      <c r="K14" s="108"/>
      <c r="L14" s="110">
        <f>+VLOOKUP($A$11,$P$5:$Q$29,2,FALSE)</f>
        <v>0.5</v>
      </c>
      <c r="M14" s="110">
        <f>+VLOOKUP($A$11,$P$5:$R$29,3,FALSE)</f>
        <v>0.5</v>
      </c>
      <c r="N14" s="232"/>
      <c r="P14" s="178" t="s">
        <v>33</v>
      </c>
      <c r="Q14" s="179">
        <v>0.5</v>
      </c>
      <c r="R14" s="179">
        <v>0.75</v>
      </c>
      <c r="S14" s="180">
        <v>0.82</v>
      </c>
      <c r="T14" s="19"/>
      <c r="U14" s="83" t="s">
        <v>56</v>
      </c>
      <c r="V14" s="235">
        <f>+C95</f>
        <v>0</v>
      </c>
      <c r="W14" s="22">
        <f t="shared" ref="W14:Z14" si="12">+D95</f>
        <v>0</v>
      </c>
      <c r="X14" s="138">
        <f t="shared" si="12"/>
        <v>0</v>
      </c>
      <c r="Y14" s="22">
        <f t="shared" si="12"/>
        <v>0</v>
      </c>
      <c r="Z14" s="22">
        <f t="shared" si="12"/>
        <v>0</v>
      </c>
      <c r="AA14" s="139">
        <f>+J95</f>
        <v>0</v>
      </c>
      <c r="AB14" s="57">
        <f>+L95</f>
        <v>0.5</v>
      </c>
      <c r="AC14" s="57">
        <f>+M95</f>
        <v>0.2</v>
      </c>
    </row>
    <row r="15" spans="1:29" ht="15.75" thickBot="1" x14ac:dyDescent="0.3">
      <c r="A15" s="314"/>
      <c r="B15" s="125"/>
      <c r="C15" s="126"/>
      <c r="D15" s="216"/>
      <c r="E15" s="140">
        <f>+VLOOKUP($A$11,$P$5:$S$29,4,FALSE)</f>
        <v>0.97</v>
      </c>
      <c r="F15" s="106">
        <f t="shared" si="6"/>
        <v>0</v>
      </c>
      <c r="G15" s="106">
        <f t="shared" si="7"/>
        <v>0</v>
      </c>
      <c r="H15" s="106"/>
      <c r="I15" s="106">
        <f t="shared" si="8"/>
        <v>0</v>
      </c>
      <c r="J15" s="108">
        <f t="shared" si="9"/>
        <v>0</v>
      </c>
      <c r="K15" s="108"/>
      <c r="L15" s="110">
        <f>+VLOOKUP($A$11,$P$5:$Q$29,2,FALSE)</f>
        <v>0.5</v>
      </c>
      <c r="M15" s="110">
        <f>+VLOOKUP($A$11,$P$5:$R$29,3,FALSE)</f>
        <v>0.5</v>
      </c>
      <c r="N15" s="232"/>
      <c r="P15" s="71" t="s">
        <v>37</v>
      </c>
      <c r="Q15" s="72">
        <v>0.5</v>
      </c>
      <c r="R15" s="72">
        <v>0.5</v>
      </c>
      <c r="S15" s="73">
        <v>0.93</v>
      </c>
      <c r="T15" s="19"/>
      <c r="U15" s="83" t="str">
        <f>+A96</f>
        <v>BİAŞ  Payları</v>
      </c>
      <c r="V15" s="235">
        <f>+C98</f>
        <v>0</v>
      </c>
      <c r="W15" s="22">
        <f t="shared" ref="W15:Z15" si="13">+D98</f>
        <v>0</v>
      </c>
      <c r="X15" s="138">
        <f t="shared" si="13"/>
        <v>0</v>
      </c>
      <c r="Y15" s="22">
        <f t="shared" si="13"/>
        <v>0</v>
      </c>
      <c r="Z15" s="22">
        <f t="shared" si="13"/>
        <v>0</v>
      </c>
      <c r="AA15" s="139">
        <f>+J98</f>
        <v>0</v>
      </c>
      <c r="AB15" s="57">
        <f>+L98</f>
        <v>0.5</v>
      </c>
      <c r="AC15" s="57">
        <f>+M98</f>
        <v>1</v>
      </c>
    </row>
    <row r="16" spans="1:29" ht="15.75" thickBot="1" x14ac:dyDescent="0.3">
      <c r="A16" s="314" t="s">
        <v>18</v>
      </c>
      <c r="B16" s="127"/>
      <c r="C16" s="128"/>
      <c r="D16" s="223"/>
      <c r="E16" s="141">
        <f>+VLOOKUP($A$16,$P$5:$S$29,4,FALSE)</f>
        <v>0.93</v>
      </c>
      <c r="F16" s="106">
        <f>+D16*E16</f>
        <v>0</v>
      </c>
      <c r="G16" s="106">
        <f>+F16*$H$26</f>
        <v>0</v>
      </c>
      <c r="H16" s="112"/>
      <c r="I16" s="106">
        <f t="shared" si="8"/>
        <v>0</v>
      </c>
      <c r="J16" s="108">
        <f t="shared" si="9"/>
        <v>0</v>
      </c>
      <c r="K16" s="101"/>
      <c r="L16" s="110">
        <f>+VLOOKUP($A$16,$P$5:$Q$29,2,FALSE)</f>
        <v>0.5</v>
      </c>
      <c r="M16" s="110">
        <f>+VLOOKUP($A$16,$P$5:$R$29,3,FALSE)</f>
        <v>0.5</v>
      </c>
      <c r="N16" s="232"/>
      <c r="P16" s="74" t="s">
        <v>38</v>
      </c>
      <c r="Q16" s="75">
        <v>0.5</v>
      </c>
      <c r="R16" s="75">
        <v>0.5</v>
      </c>
      <c r="S16" s="76">
        <v>0.93</v>
      </c>
      <c r="T16" s="19"/>
      <c r="U16" s="83" t="str">
        <f>+A99</f>
        <v>ELÜS</v>
      </c>
      <c r="V16" s="235">
        <f>+C101</f>
        <v>0</v>
      </c>
      <c r="W16" s="22">
        <f t="shared" ref="W16:Z16" si="14">+D101</f>
        <v>0</v>
      </c>
      <c r="X16" s="138">
        <f t="shared" si="14"/>
        <v>0</v>
      </c>
      <c r="Y16" s="22">
        <f t="shared" si="14"/>
        <v>0</v>
      </c>
      <c r="Z16" s="22">
        <f t="shared" si="14"/>
        <v>0</v>
      </c>
      <c r="AA16" s="139">
        <f>+J101</f>
        <v>0</v>
      </c>
      <c r="AB16" s="57">
        <f>+L101</f>
        <v>0.25</v>
      </c>
      <c r="AC16" s="57">
        <f>+M101</f>
        <v>0.2</v>
      </c>
    </row>
    <row r="17" spans="1:27" ht="15.75" thickBot="1" x14ac:dyDescent="0.3">
      <c r="A17" s="314"/>
      <c r="B17" s="127"/>
      <c r="C17" s="128"/>
      <c r="D17" s="223"/>
      <c r="E17" s="141">
        <f>+VLOOKUP($A$16,$P$5:$S$29,4,FALSE)</f>
        <v>0.93</v>
      </c>
      <c r="F17" s="106">
        <f>+D17*E17</f>
        <v>0</v>
      </c>
      <c r="G17" s="106">
        <f t="shared" si="7"/>
        <v>0</v>
      </c>
      <c r="H17" s="112"/>
      <c r="I17" s="106">
        <f t="shared" si="8"/>
        <v>0</v>
      </c>
      <c r="J17" s="108">
        <f t="shared" si="9"/>
        <v>0</v>
      </c>
      <c r="K17" s="101"/>
      <c r="L17" s="110">
        <f>+VLOOKUP($A$16,$P$5:$Q$29,2,FALSE)</f>
        <v>0.5</v>
      </c>
      <c r="M17" s="110">
        <f>+VLOOKUP($A$16,$P$5:$R$29,3,FALSE)</f>
        <v>0.5</v>
      </c>
      <c r="N17" s="232"/>
      <c r="P17" s="80" t="s">
        <v>39</v>
      </c>
      <c r="Q17" s="81">
        <v>0.5</v>
      </c>
      <c r="R17" s="81">
        <v>0.5</v>
      </c>
      <c r="S17" s="82">
        <v>0.89</v>
      </c>
      <c r="T17" s="19"/>
      <c r="U17" s="19"/>
      <c r="W17" s="58"/>
      <c r="X17" s="58"/>
      <c r="Y17" s="162">
        <f>SUM(Y5:Y16)</f>
        <v>0</v>
      </c>
      <c r="Z17" s="162">
        <f>SUM(Z5:Z16)</f>
        <v>0</v>
      </c>
      <c r="AA17" s="162">
        <f>SUM(AA5:AA16)</f>
        <v>0</v>
      </c>
    </row>
    <row r="18" spans="1:27" ht="15.75" thickBot="1" x14ac:dyDescent="0.3">
      <c r="A18" s="314"/>
      <c r="B18" s="127"/>
      <c r="C18" s="128"/>
      <c r="D18" s="223"/>
      <c r="E18" s="141">
        <f>+VLOOKUP($A$16,$P$5:$S$29,4,FALSE)</f>
        <v>0.93</v>
      </c>
      <c r="F18" s="106">
        <f t="shared" ref="F18:F20" si="15">+D18*E18</f>
        <v>0</v>
      </c>
      <c r="G18" s="106">
        <f t="shared" si="7"/>
        <v>0</v>
      </c>
      <c r="H18" s="112"/>
      <c r="I18" s="106">
        <f t="shared" si="8"/>
        <v>0</v>
      </c>
      <c r="J18" s="108">
        <f t="shared" si="9"/>
        <v>0</v>
      </c>
      <c r="K18" s="101"/>
      <c r="L18" s="110">
        <f>+VLOOKUP($A$16,$P$5:$Q$29,2,FALSE)</f>
        <v>0.5</v>
      </c>
      <c r="M18" s="110">
        <f>+VLOOKUP($A$16,$P$5:$R$29,3,FALSE)</f>
        <v>0.5</v>
      </c>
      <c r="N18" s="232"/>
      <c r="P18" s="77" t="s">
        <v>40</v>
      </c>
      <c r="Q18" s="78">
        <v>0.5</v>
      </c>
      <c r="R18" s="78">
        <v>0.5</v>
      </c>
      <c r="S18" s="79">
        <v>0.86</v>
      </c>
      <c r="T18" s="19"/>
    </row>
    <row r="19" spans="1:27" x14ac:dyDescent="0.25">
      <c r="A19" s="314"/>
      <c r="B19" s="127"/>
      <c r="C19" s="128"/>
      <c r="D19" s="223"/>
      <c r="E19" s="141">
        <f>+VLOOKUP($A$16,$P$5:$S$29,4,FALSE)</f>
        <v>0.93</v>
      </c>
      <c r="F19" s="106">
        <f t="shared" si="15"/>
        <v>0</v>
      </c>
      <c r="G19" s="106">
        <f t="shared" si="7"/>
        <v>0</v>
      </c>
      <c r="H19" s="112"/>
      <c r="I19" s="106">
        <f t="shared" si="8"/>
        <v>0</v>
      </c>
      <c r="J19" s="108">
        <f t="shared" si="9"/>
        <v>0</v>
      </c>
      <c r="K19" s="101"/>
      <c r="L19" s="110">
        <f>+VLOOKUP($A$16,$P$5:$Q$29,2,FALSE)</f>
        <v>0.5</v>
      </c>
      <c r="M19" s="110">
        <f>+VLOOKUP($A$16,$P$5:$R$29,3,FALSE)</f>
        <v>0.5</v>
      </c>
      <c r="N19" s="232"/>
      <c r="P19" s="181" t="s">
        <v>41</v>
      </c>
      <c r="Q19" s="182">
        <v>0.5</v>
      </c>
      <c r="R19" s="182">
        <v>0.5</v>
      </c>
      <c r="S19" s="183">
        <v>0.93</v>
      </c>
    </row>
    <row r="20" spans="1:27" x14ac:dyDescent="0.25">
      <c r="A20" s="314"/>
      <c r="B20" s="127"/>
      <c r="C20" s="128"/>
      <c r="D20" s="223"/>
      <c r="E20" s="141">
        <f>+VLOOKUP($A$16,$P$5:$S$29,4,FALSE)</f>
        <v>0.93</v>
      </c>
      <c r="F20" s="106">
        <f t="shared" si="15"/>
        <v>0</v>
      </c>
      <c r="G20" s="106">
        <f t="shared" si="7"/>
        <v>0</v>
      </c>
      <c r="H20" s="112"/>
      <c r="I20" s="106">
        <f t="shared" si="8"/>
        <v>0</v>
      </c>
      <c r="J20" s="108">
        <f t="shared" si="9"/>
        <v>0</v>
      </c>
      <c r="K20" s="101"/>
      <c r="L20" s="110">
        <f>+VLOOKUP($A$16,$P$5:$Q$29,2,FALSE)</f>
        <v>0.5</v>
      </c>
      <c r="M20" s="110">
        <f>+VLOOKUP($A$16,$P$5:$R$29,3,FALSE)</f>
        <v>0.5</v>
      </c>
      <c r="N20" s="234"/>
      <c r="P20" s="184" t="s">
        <v>42</v>
      </c>
      <c r="Q20" s="185">
        <v>0.5</v>
      </c>
      <c r="R20" s="185">
        <v>0.5</v>
      </c>
      <c r="S20" s="186">
        <v>0.91</v>
      </c>
    </row>
    <row r="21" spans="1:27" x14ac:dyDescent="0.25">
      <c r="A21" s="314" t="s">
        <v>19</v>
      </c>
      <c r="B21" s="129"/>
      <c r="C21" s="130"/>
      <c r="D21" s="224"/>
      <c r="E21" s="142">
        <f>+VLOOKUP($A$21,$P$5:$S$29,4,FALSE)</f>
        <v>0.92</v>
      </c>
      <c r="F21" s="106">
        <f>+D21*E21</f>
        <v>0</v>
      </c>
      <c r="G21" s="106">
        <f t="shared" si="7"/>
        <v>0</v>
      </c>
      <c r="H21" s="112"/>
      <c r="I21" s="106">
        <f t="shared" si="8"/>
        <v>0</v>
      </c>
      <c r="J21" s="108">
        <f t="shared" si="9"/>
        <v>0</v>
      </c>
      <c r="K21" s="101"/>
      <c r="L21" s="110">
        <f t="shared" ref="L21:L26" si="16">+VLOOKUP($A$21,$P$5:$Q$29,2,FALSE)</f>
        <v>0.5</v>
      </c>
      <c r="M21" s="110">
        <f t="shared" ref="M21:M26" si="17">+VLOOKUP($A$21,$P$5:$R$29,3,FALSE)</f>
        <v>0.5</v>
      </c>
      <c r="N21" s="234"/>
      <c r="P21" s="184" t="s">
        <v>43</v>
      </c>
      <c r="Q21" s="185">
        <v>0.5</v>
      </c>
      <c r="R21" s="185">
        <v>0.5</v>
      </c>
      <c r="S21" s="186">
        <v>0.88</v>
      </c>
    </row>
    <row r="22" spans="1:27" x14ac:dyDescent="0.25">
      <c r="A22" s="314"/>
      <c r="B22" s="129"/>
      <c r="C22" s="130"/>
      <c r="D22" s="224"/>
      <c r="E22" s="142">
        <f>+VLOOKUP($A$21,$P$5:$S$29,4,FALSE)</f>
        <v>0.92</v>
      </c>
      <c r="F22" s="106">
        <f>+D22*E22</f>
        <v>0</v>
      </c>
      <c r="G22" s="106">
        <f t="shared" si="7"/>
        <v>0</v>
      </c>
      <c r="H22" s="112"/>
      <c r="I22" s="106">
        <f t="shared" si="8"/>
        <v>0</v>
      </c>
      <c r="J22" s="108">
        <f t="shared" si="9"/>
        <v>0</v>
      </c>
      <c r="K22" s="101"/>
      <c r="L22" s="110">
        <f t="shared" si="16"/>
        <v>0.5</v>
      </c>
      <c r="M22" s="110">
        <f t="shared" si="17"/>
        <v>0.5</v>
      </c>
      <c r="N22" s="232"/>
      <c r="P22" s="187" t="s">
        <v>44</v>
      </c>
      <c r="Q22" s="193">
        <v>0.5</v>
      </c>
      <c r="R22" s="193">
        <v>0.5</v>
      </c>
      <c r="S22" s="188">
        <v>0.85</v>
      </c>
    </row>
    <row r="23" spans="1:27" x14ac:dyDescent="0.25">
      <c r="A23" s="314"/>
      <c r="B23" s="129"/>
      <c r="C23" s="130"/>
      <c r="D23" s="224"/>
      <c r="E23" s="142">
        <f>+VLOOKUP($A$21,$P$5:$S$29,4,FALSE)</f>
        <v>0.92</v>
      </c>
      <c r="F23" s="106">
        <f t="shared" ref="F23:F25" si="18">+D23*E23</f>
        <v>0</v>
      </c>
      <c r="G23" s="106">
        <f t="shared" si="7"/>
        <v>0</v>
      </c>
      <c r="H23" s="112"/>
      <c r="I23" s="106">
        <f t="shared" si="8"/>
        <v>0</v>
      </c>
      <c r="J23" s="108">
        <f t="shared" si="9"/>
        <v>0</v>
      </c>
      <c r="K23" s="101"/>
      <c r="L23" s="110">
        <f t="shared" si="16"/>
        <v>0.5</v>
      </c>
      <c r="M23" s="110">
        <f t="shared" si="17"/>
        <v>0.5</v>
      </c>
      <c r="N23" s="232"/>
      <c r="P23" s="207" t="s">
        <v>61</v>
      </c>
      <c r="Q23" s="206">
        <v>0.5</v>
      </c>
      <c r="R23" s="206">
        <v>0.4</v>
      </c>
      <c r="S23" s="208">
        <v>0.95</v>
      </c>
    </row>
    <row r="24" spans="1:27" x14ac:dyDescent="0.25">
      <c r="A24" s="314"/>
      <c r="B24" s="129"/>
      <c r="C24" s="130"/>
      <c r="D24" s="224"/>
      <c r="E24" s="142">
        <f>+VLOOKUP($A$21,$P$5:$S$29,4,FALSE)</f>
        <v>0.92</v>
      </c>
      <c r="F24" s="106">
        <f t="shared" si="18"/>
        <v>0</v>
      </c>
      <c r="G24" s="106">
        <f t="shared" si="7"/>
        <v>0</v>
      </c>
      <c r="H24" s="112"/>
      <c r="I24" s="106">
        <f t="shared" si="8"/>
        <v>0</v>
      </c>
      <c r="J24" s="108">
        <f t="shared" si="9"/>
        <v>0</v>
      </c>
      <c r="K24" s="101"/>
      <c r="L24" s="110">
        <f t="shared" si="16"/>
        <v>0.5</v>
      </c>
      <c r="M24" s="110">
        <f t="shared" si="17"/>
        <v>0.5</v>
      </c>
      <c r="N24" s="232"/>
      <c r="P24" s="207" t="s">
        <v>62</v>
      </c>
      <c r="Q24" s="206">
        <v>0.5</v>
      </c>
      <c r="R24" s="206">
        <v>0.4</v>
      </c>
      <c r="S24" s="208">
        <v>0.91</v>
      </c>
    </row>
    <row r="25" spans="1:27" ht="15.75" thickBot="1" x14ac:dyDescent="0.3">
      <c r="A25" s="315"/>
      <c r="B25" s="129"/>
      <c r="C25" s="130"/>
      <c r="D25" s="224"/>
      <c r="E25" s="142">
        <f>+VLOOKUP($A$21,$P$5:$S$29,4,FALSE)</f>
        <v>0.92</v>
      </c>
      <c r="F25" s="106">
        <f t="shared" si="18"/>
        <v>0</v>
      </c>
      <c r="G25" s="106">
        <f t="shared" si="7"/>
        <v>0</v>
      </c>
      <c r="H25" s="112"/>
      <c r="I25" s="106">
        <f t="shared" si="8"/>
        <v>0</v>
      </c>
      <c r="J25" s="108">
        <f t="shared" si="9"/>
        <v>0</v>
      </c>
      <c r="K25" s="101"/>
      <c r="L25" s="110">
        <f t="shared" si="16"/>
        <v>0.5</v>
      </c>
      <c r="M25" s="110">
        <f t="shared" si="17"/>
        <v>0.5</v>
      </c>
      <c r="N25" s="234"/>
      <c r="P25" s="207" t="s">
        <v>63</v>
      </c>
      <c r="Q25" s="206">
        <v>0.5</v>
      </c>
      <c r="R25" s="206">
        <v>0.4</v>
      </c>
      <c r="S25" s="208">
        <v>0.9</v>
      </c>
    </row>
    <row r="26" spans="1:27" ht="15.75" thickBot="1" x14ac:dyDescent="0.3">
      <c r="A26" s="174" t="s">
        <v>20</v>
      </c>
      <c r="B26" s="118"/>
      <c r="C26" s="173" t="s">
        <v>60</v>
      </c>
      <c r="D26" s="119">
        <f>+SUM(D11:D25)</f>
        <v>0</v>
      </c>
      <c r="E26" s="144"/>
      <c r="F26" s="119">
        <f>SUM(F11:F25)</f>
        <v>0</v>
      </c>
      <c r="G26" s="119">
        <f>+MIN($F$103*L26,F26)</f>
        <v>0</v>
      </c>
      <c r="H26" s="299">
        <f>+IFERROR(G26/F26,0)</f>
        <v>0</v>
      </c>
      <c r="I26" s="119">
        <f>SUM(I11:I25)</f>
        <v>0</v>
      </c>
      <c r="J26" s="163">
        <f t="shared" ref="J26" si="19">SUM(J11:J25)</f>
        <v>0</v>
      </c>
      <c r="K26" s="172" t="s">
        <v>59</v>
      </c>
      <c r="L26" s="164">
        <f t="shared" si="16"/>
        <v>0.5</v>
      </c>
      <c r="M26" s="121">
        <f t="shared" si="17"/>
        <v>0.5</v>
      </c>
      <c r="N26" s="234"/>
      <c r="P26" s="194" t="s">
        <v>28</v>
      </c>
      <c r="Q26" s="195">
        <v>0.75</v>
      </c>
      <c r="R26" s="195">
        <v>1</v>
      </c>
      <c r="S26" s="196">
        <v>1</v>
      </c>
    </row>
    <row r="27" spans="1:27" x14ac:dyDescent="0.25">
      <c r="A27" s="317" t="s">
        <v>35</v>
      </c>
      <c r="B27" s="111"/>
      <c r="C27" s="106"/>
      <c r="D27" s="209">
        <f t="shared" ref="D27:D29" si="20">+C27*K27</f>
        <v>0</v>
      </c>
      <c r="E27" s="145">
        <f>+VLOOKUP($A$27,$P$5:$S$29,4,FALSE)</f>
        <v>0.94</v>
      </c>
      <c r="F27" s="106">
        <f t="shared" ref="F27:F29" si="21">+D27*E27</f>
        <v>0</v>
      </c>
      <c r="G27" s="106">
        <f>+F27*$H$36</f>
        <v>0</v>
      </c>
      <c r="H27" s="106"/>
      <c r="I27" s="106">
        <f>+F27*$H$36</f>
        <v>0</v>
      </c>
      <c r="J27" s="108">
        <f>+MIN($G$36*$M$27,G27)</f>
        <v>0</v>
      </c>
      <c r="K27" s="167"/>
      <c r="L27" s="110">
        <f>+VLOOKUP($A$27,$P$5:$Q$29,2,FALSE)</f>
        <v>0.5</v>
      </c>
      <c r="M27" s="110">
        <f>+VLOOKUP($A$27,$P$5:$R$29,3,FALSE)</f>
        <v>1</v>
      </c>
      <c r="N27" s="232"/>
      <c r="P27" s="85" t="s">
        <v>45</v>
      </c>
      <c r="Q27" s="86">
        <v>0.5</v>
      </c>
      <c r="R27" s="86">
        <v>0.4</v>
      </c>
      <c r="S27" s="87">
        <v>0.95</v>
      </c>
    </row>
    <row r="28" spans="1:27" x14ac:dyDescent="0.25">
      <c r="A28" s="318"/>
      <c r="B28" s="106"/>
      <c r="C28" s="106"/>
      <c r="D28" s="209">
        <f t="shared" si="20"/>
        <v>0</v>
      </c>
      <c r="E28" s="145">
        <f>+VLOOKUP($A$27,$P$5:$S$29,4,FALSE)</f>
        <v>0.94</v>
      </c>
      <c r="F28" s="106">
        <f t="shared" si="21"/>
        <v>0</v>
      </c>
      <c r="G28" s="106">
        <f t="shared" ref="G28:G35" si="22">+F28*$H$36</f>
        <v>0</v>
      </c>
      <c r="H28" s="106"/>
      <c r="I28" s="106">
        <f t="shared" ref="I28:I35" si="23">+F28*$H$36</f>
        <v>0</v>
      </c>
      <c r="J28" s="108">
        <f t="shared" ref="J28:J35" si="24">+MIN($G$36*$M$27,G28)</f>
        <v>0</v>
      </c>
      <c r="K28" s="113"/>
      <c r="L28" s="110">
        <f>+VLOOKUP($A$27,$P$5:$Q$29,2,FALSE)</f>
        <v>0.5</v>
      </c>
      <c r="M28" s="110">
        <f>+VLOOKUP($A$27,$P$5:$R$29,3,FALSE)</f>
        <v>1</v>
      </c>
      <c r="N28" s="232"/>
      <c r="P28" s="88" t="s">
        <v>46</v>
      </c>
      <c r="Q28" s="89">
        <v>0.5</v>
      </c>
      <c r="R28" s="89">
        <v>0.4</v>
      </c>
      <c r="S28" s="90">
        <v>0.91</v>
      </c>
    </row>
    <row r="29" spans="1:27" ht="15.75" thickBot="1" x14ac:dyDescent="0.3">
      <c r="A29" s="318"/>
      <c r="B29" s="106"/>
      <c r="C29" s="106"/>
      <c r="D29" s="209">
        <f t="shared" si="20"/>
        <v>0</v>
      </c>
      <c r="E29" s="145">
        <f>+VLOOKUP($A$27,$P$5:$S$29,4,FALSE)</f>
        <v>0.94</v>
      </c>
      <c r="F29" s="106">
        <f t="shared" si="21"/>
        <v>0</v>
      </c>
      <c r="G29" s="106">
        <f t="shared" si="22"/>
        <v>0</v>
      </c>
      <c r="H29" s="106"/>
      <c r="I29" s="106">
        <f t="shared" si="23"/>
        <v>0</v>
      </c>
      <c r="J29" s="108">
        <f t="shared" si="24"/>
        <v>0</v>
      </c>
      <c r="K29" s="109"/>
      <c r="L29" s="110">
        <f>+VLOOKUP($A$30,$P$5:$Q$29,2,FALSE)</f>
        <v>0.5</v>
      </c>
      <c r="M29" s="110">
        <f>+VLOOKUP($A$27,$P$5:$R$29,3,FALSE)</f>
        <v>1</v>
      </c>
      <c r="N29" s="300"/>
      <c r="P29" s="91" t="s">
        <v>47</v>
      </c>
      <c r="Q29" s="94">
        <v>0.5</v>
      </c>
      <c r="R29" s="92">
        <v>0.4</v>
      </c>
      <c r="S29" s="93">
        <v>0.9</v>
      </c>
    </row>
    <row r="30" spans="1:27" ht="15.75" thickBot="1" x14ac:dyDescent="0.3">
      <c r="A30" s="317" t="s">
        <v>34</v>
      </c>
      <c r="B30" s="106"/>
      <c r="C30" s="106"/>
      <c r="D30" s="209">
        <f>+C30*K30</f>
        <v>0</v>
      </c>
      <c r="E30" s="145">
        <f>+VLOOKUP($A$30,$P$5:$S$29,4,FALSE)</f>
        <v>0.95</v>
      </c>
      <c r="F30" s="106">
        <f>+D30*E30</f>
        <v>0</v>
      </c>
      <c r="G30" s="106">
        <f t="shared" si="22"/>
        <v>0</v>
      </c>
      <c r="H30" s="106"/>
      <c r="I30" s="106">
        <f t="shared" si="23"/>
        <v>0</v>
      </c>
      <c r="J30" s="108">
        <f t="shared" si="24"/>
        <v>0</v>
      </c>
      <c r="K30" s="167"/>
      <c r="L30" s="110">
        <f>+VLOOKUP($A$27,$P$5:$Q$29,2,FALSE)</f>
        <v>0.5</v>
      </c>
      <c r="M30" s="110">
        <f>+VLOOKUP($A$30,$P$5:$R$29,3,FALSE)</f>
        <v>1</v>
      </c>
      <c r="N30" s="232"/>
      <c r="P30" s="102" t="s">
        <v>50</v>
      </c>
      <c r="Q30" s="103">
        <v>0.25</v>
      </c>
      <c r="R30" s="103">
        <v>1</v>
      </c>
      <c r="S30" s="104">
        <v>0.91</v>
      </c>
    </row>
    <row r="31" spans="1:27" ht="15.75" thickBot="1" x14ac:dyDescent="0.3">
      <c r="A31" s="318"/>
      <c r="B31" s="106"/>
      <c r="C31" s="106"/>
      <c r="D31" s="209">
        <f t="shared" ref="D31:D32" si="25">+C31*K31</f>
        <v>0</v>
      </c>
      <c r="E31" s="145">
        <f>+VLOOKUP($A$30,$P$5:$S$29,4,FALSE)</f>
        <v>0.95</v>
      </c>
      <c r="F31" s="106">
        <f t="shared" ref="F31:F32" si="26">+D31*E31</f>
        <v>0</v>
      </c>
      <c r="G31" s="106">
        <f t="shared" si="22"/>
        <v>0</v>
      </c>
      <c r="H31" s="106"/>
      <c r="I31" s="106">
        <f t="shared" si="23"/>
        <v>0</v>
      </c>
      <c r="J31" s="108">
        <f t="shared" si="24"/>
        <v>0</v>
      </c>
      <c r="K31" s="109"/>
      <c r="L31" s="110">
        <f>+VLOOKUP($A$27,$P$5:$Q$29,2,FALSE)</f>
        <v>0.5</v>
      </c>
      <c r="M31" s="110">
        <f>+VLOOKUP($A$30,$P$5:$R$29,3,FALSE)</f>
        <v>1</v>
      </c>
      <c r="N31" s="232"/>
      <c r="P31" s="97" t="s">
        <v>48</v>
      </c>
      <c r="Q31" s="95">
        <v>0.5</v>
      </c>
      <c r="R31" s="95">
        <v>0.2</v>
      </c>
      <c r="S31" s="96">
        <v>0.89</v>
      </c>
    </row>
    <row r="32" spans="1:27" ht="15.75" thickBot="1" x14ac:dyDescent="0.3">
      <c r="A32" s="318"/>
      <c r="B32" s="106"/>
      <c r="C32" s="106"/>
      <c r="D32" s="209">
        <f t="shared" si="25"/>
        <v>0</v>
      </c>
      <c r="E32" s="145">
        <f>+VLOOKUP($A$30,$P$5:$S$29,4,FALSE)</f>
        <v>0.95</v>
      </c>
      <c r="F32" s="106">
        <f t="shared" si="26"/>
        <v>0</v>
      </c>
      <c r="G32" s="106">
        <f t="shared" si="22"/>
        <v>0</v>
      </c>
      <c r="H32" s="106"/>
      <c r="I32" s="106">
        <f t="shared" si="23"/>
        <v>0</v>
      </c>
      <c r="J32" s="108">
        <f t="shared" si="24"/>
        <v>0</v>
      </c>
      <c r="K32" s="109"/>
      <c r="L32" s="110">
        <f>+VLOOKUP($A$27,$P$5:$Q$29,2,FALSE)</f>
        <v>0.5</v>
      </c>
      <c r="M32" s="110">
        <f>+VLOOKUP($A$30,$P$5:$R$29,3,FALSE)</f>
        <v>1</v>
      </c>
      <c r="N32" s="232"/>
      <c r="P32" s="97" t="s">
        <v>49</v>
      </c>
      <c r="Q32" s="95">
        <v>0.5</v>
      </c>
      <c r="R32" s="95">
        <v>0.2</v>
      </c>
      <c r="S32" s="96">
        <v>0.89</v>
      </c>
    </row>
    <row r="33" spans="1:19" ht="15.75" thickBot="1" x14ac:dyDescent="0.3">
      <c r="A33" s="317" t="s">
        <v>36</v>
      </c>
      <c r="B33" s="106"/>
      <c r="C33" s="106"/>
      <c r="D33" s="209">
        <f>+C33*K33</f>
        <v>0</v>
      </c>
      <c r="E33" s="145">
        <f>+VLOOKUP($A$33,$P$4:$S$30,4,0)</f>
        <v>0.93</v>
      </c>
      <c r="F33" s="106">
        <f>+D33*E33</f>
        <v>0</v>
      </c>
      <c r="G33" s="106">
        <f t="shared" si="22"/>
        <v>0</v>
      </c>
      <c r="H33" s="106"/>
      <c r="I33" s="106">
        <f t="shared" si="23"/>
        <v>0</v>
      </c>
      <c r="J33" s="108">
        <f t="shared" si="24"/>
        <v>0</v>
      </c>
      <c r="K33" s="168"/>
      <c r="L33" s="110">
        <f>+VLOOKUP($A$33,$P$5:$Q$29,2,FALSE)</f>
        <v>0.5</v>
      </c>
      <c r="M33" s="110">
        <f>+VLOOKUP($A$33,$P$5:$R$29,3,FALSE)</f>
        <v>1</v>
      </c>
      <c r="N33" s="232"/>
      <c r="P33" s="98" t="s">
        <v>51</v>
      </c>
      <c r="Q33" s="99">
        <v>0.5</v>
      </c>
      <c r="R33" s="99">
        <v>1</v>
      </c>
      <c r="S33" s="100">
        <v>1</v>
      </c>
    </row>
    <row r="34" spans="1:19" ht="15.75" thickBot="1" x14ac:dyDescent="0.3">
      <c r="A34" s="318"/>
      <c r="B34" s="106"/>
      <c r="C34" s="106"/>
      <c r="D34" s="209">
        <f t="shared" ref="D34:D35" si="27">+C34*K34</f>
        <v>0</v>
      </c>
      <c r="E34" s="145">
        <f>+VLOOKUP($A$33,$P$4:$S$30,4,0)</f>
        <v>0.93</v>
      </c>
      <c r="F34" s="106">
        <f t="shared" ref="F34:F35" si="28">+D34*E34</f>
        <v>0</v>
      </c>
      <c r="G34" s="106">
        <f t="shared" si="22"/>
        <v>0</v>
      </c>
      <c r="H34" s="106"/>
      <c r="I34" s="106">
        <f t="shared" si="23"/>
        <v>0</v>
      </c>
      <c r="J34" s="108">
        <f t="shared" si="24"/>
        <v>0</v>
      </c>
      <c r="K34" s="109"/>
      <c r="L34" s="110">
        <f>+VLOOKUP($A$33,$P$5:$Q$29,2,FALSE)</f>
        <v>0.5</v>
      </c>
      <c r="M34" s="110">
        <f>+VLOOKUP($A$33,$P$5:$R$29,3,FALSE)</f>
        <v>1</v>
      </c>
      <c r="N34" s="232"/>
      <c r="O34" s="146"/>
      <c r="P34" s="154" t="s">
        <v>57</v>
      </c>
      <c r="Q34" s="155">
        <v>0.25</v>
      </c>
      <c r="R34" s="155">
        <v>0.2</v>
      </c>
      <c r="S34" s="156">
        <v>1</v>
      </c>
    </row>
    <row r="35" spans="1:19" ht="15.75" thickBot="1" x14ac:dyDescent="0.3">
      <c r="A35" s="318"/>
      <c r="B35" s="106"/>
      <c r="C35" s="106"/>
      <c r="D35" s="209">
        <f t="shared" si="27"/>
        <v>0</v>
      </c>
      <c r="E35" s="145">
        <f>+VLOOKUP($A$33,$P$4:$S$30,4,0)</f>
        <v>0.93</v>
      </c>
      <c r="F35" s="106">
        <f t="shared" si="28"/>
        <v>0</v>
      </c>
      <c r="G35" s="106">
        <f t="shared" si="22"/>
        <v>0</v>
      </c>
      <c r="H35" s="106"/>
      <c r="I35" s="106">
        <f t="shared" si="23"/>
        <v>0</v>
      </c>
      <c r="J35" s="108">
        <f t="shared" si="24"/>
        <v>0</v>
      </c>
      <c r="K35" s="109"/>
      <c r="L35" s="110">
        <f>+VLOOKUP($A$33,$P$5:$Q$29,2,FALSE)</f>
        <v>0.5</v>
      </c>
      <c r="M35" s="110">
        <f>+VLOOKUP($A$33,$P$5:$R$29,3,FALSE)</f>
        <v>1</v>
      </c>
      <c r="N35" s="232"/>
      <c r="P35" s="157" t="s">
        <v>53</v>
      </c>
      <c r="Q35" s="158"/>
      <c r="R35" s="158"/>
      <c r="S35" s="159"/>
    </row>
    <row r="36" spans="1:19" ht="15.75" thickBot="1" x14ac:dyDescent="0.3">
      <c r="A36" s="123"/>
      <c r="B36" s="118"/>
      <c r="C36" s="118"/>
      <c r="D36" s="119">
        <f>SUM(D27:D35)</f>
        <v>0</v>
      </c>
      <c r="E36" s="144"/>
      <c r="F36" s="119">
        <f>SUM(F27:F35)</f>
        <v>0</v>
      </c>
      <c r="G36" s="119">
        <f>+MIN($F$103*L36,F36)</f>
        <v>0</v>
      </c>
      <c r="H36" s="147">
        <f>+IFERROR(G36/F36,0)</f>
        <v>0</v>
      </c>
      <c r="I36" s="119">
        <f>SUM(I27:I35)</f>
        <v>0</v>
      </c>
      <c r="J36" s="163">
        <f>SUM(J27:J35)</f>
        <v>0</v>
      </c>
      <c r="K36" s="166" t="s">
        <v>10</v>
      </c>
      <c r="L36" s="164">
        <f>+VLOOKUP($A$27,$P$5:$Q$29,2,FALSE)</f>
        <v>0.5</v>
      </c>
      <c r="M36" s="121">
        <f>+VLOOKUP($A$27,$P$5:$R$29,3,FALSE)</f>
        <v>1</v>
      </c>
      <c r="N36" s="232"/>
    </row>
    <row r="37" spans="1:19" x14ac:dyDescent="0.25">
      <c r="A37" s="319" t="s">
        <v>32</v>
      </c>
      <c r="B37" s="215"/>
      <c r="C37" s="216"/>
      <c r="D37" s="221"/>
      <c r="E37" s="140">
        <f>+VLOOKUP($A$37,$P$5:$S$29,4,FALSE)</f>
        <v>0.86</v>
      </c>
      <c r="F37" s="114">
        <f>+D37*E37</f>
        <v>0</v>
      </c>
      <c r="G37" s="114">
        <f t="shared" ref="G37:G42" si="29">+F37*$H$43</f>
        <v>0</v>
      </c>
      <c r="H37" s="114"/>
      <c r="I37" s="114">
        <f t="shared" ref="I37:I42" si="30">+F37*$H$43</f>
        <v>0</v>
      </c>
      <c r="J37" s="108">
        <f>+MIN($G$43*$M$37,G37)</f>
        <v>0</v>
      </c>
      <c r="K37" s="169"/>
      <c r="L37" s="110">
        <f t="shared" ref="L37:L43" si="31">+VLOOKUP($A$37,$P$5:$Q$29,2,FALSE)</f>
        <v>0.5</v>
      </c>
      <c r="M37" s="110">
        <f t="shared" ref="M37:M43" si="32">+VLOOKUP($A$37,$P$5:$R$29,3,FALSE)</f>
        <v>0.75</v>
      </c>
      <c r="N37" s="232"/>
    </row>
    <row r="38" spans="1:19" x14ac:dyDescent="0.25">
      <c r="A38" s="314"/>
      <c r="B38" s="215"/>
      <c r="C38" s="216"/>
      <c r="D38" s="221"/>
      <c r="E38" s="140">
        <f>+VLOOKUP($A$37,$P$5:$S$29,4,FALSE)</f>
        <v>0.86</v>
      </c>
      <c r="F38" s="114">
        <f>+D38*E38</f>
        <v>0</v>
      </c>
      <c r="G38" s="114">
        <f t="shared" si="29"/>
        <v>0</v>
      </c>
      <c r="H38" s="114"/>
      <c r="I38" s="114">
        <f t="shared" si="30"/>
        <v>0</v>
      </c>
      <c r="J38" s="108">
        <f t="shared" ref="J38:J42" si="33">+MIN($G$43*$M$37,G38)</f>
        <v>0</v>
      </c>
      <c r="K38" s="114"/>
      <c r="L38" s="110">
        <f t="shared" si="31"/>
        <v>0.5</v>
      </c>
      <c r="M38" s="110">
        <f t="shared" si="32"/>
        <v>0.75</v>
      </c>
      <c r="N38" s="232"/>
    </row>
    <row r="39" spans="1:19" x14ac:dyDescent="0.25">
      <c r="A39" s="314"/>
      <c r="B39" s="215"/>
      <c r="C39" s="216"/>
      <c r="D39" s="221"/>
      <c r="E39" s="140">
        <f>+VLOOKUP($A$37,$P$5:$S$29,4,FALSE)</f>
        <v>0.86</v>
      </c>
      <c r="F39" s="114">
        <f>+D39*E39</f>
        <v>0</v>
      </c>
      <c r="G39" s="114">
        <f t="shared" si="29"/>
        <v>0</v>
      </c>
      <c r="H39" s="114"/>
      <c r="I39" s="114">
        <f t="shared" si="30"/>
        <v>0</v>
      </c>
      <c r="J39" s="108">
        <f t="shared" si="33"/>
        <v>0</v>
      </c>
      <c r="K39" s="114"/>
      <c r="L39" s="110">
        <f t="shared" si="31"/>
        <v>0.5</v>
      </c>
      <c r="M39" s="110">
        <f t="shared" si="32"/>
        <v>0.75</v>
      </c>
      <c r="N39" s="232"/>
    </row>
    <row r="40" spans="1:19" x14ac:dyDescent="0.25">
      <c r="A40" s="314" t="s">
        <v>33</v>
      </c>
      <c r="B40" s="217"/>
      <c r="C40" s="218"/>
      <c r="D40" s="218"/>
      <c r="E40" s="141">
        <f>+VLOOKUP($A$40,$P$5:$S$29,4,FALSE)</f>
        <v>0.82</v>
      </c>
      <c r="F40" s="106">
        <f t="shared" ref="F40" si="34">+D40*E40</f>
        <v>0</v>
      </c>
      <c r="G40" s="106">
        <f t="shared" si="29"/>
        <v>0</v>
      </c>
      <c r="H40" s="115"/>
      <c r="I40" s="106">
        <f t="shared" si="30"/>
        <v>0</v>
      </c>
      <c r="J40" s="108">
        <f t="shared" si="33"/>
        <v>0</v>
      </c>
      <c r="K40" s="101"/>
      <c r="L40" s="110">
        <f t="shared" si="31"/>
        <v>0.5</v>
      </c>
      <c r="M40" s="110">
        <f t="shared" si="32"/>
        <v>0.75</v>
      </c>
      <c r="N40" s="232"/>
    </row>
    <row r="41" spans="1:19" x14ac:dyDescent="0.25">
      <c r="A41" s="314"/>
      <c r="B41" s="217"/>
      <c r="C41" s="218"/>
      <c r="D41" s="218"/>
      <c r="E41" s="141">
        <f>+VLOOKUP($A$40,$P$5:$S$29,4,FALSE)</f>
        <v>0.82</v>
      </c>
      <c r="F41" s="106">
        <f>+D41*E41</f>
        <v>0</v>
      </c>
      <c r="G41" s="106">
        <f t="shared" si="29"/>
        <v>0</v>
      </c>
      <c r="H41" s="112"/>
      <c r="I41" s="106">
        <f t="shared" si="30"/>
        <v>0</v>
      </c>
      <c r="J41" s="108">
        <f t="shared" si="33"/>
        <v>0</v>
      </c>
      <c r="K41" s="101"/>
      <c r="L41" s="110">
        <f t="shared" si="31"/>
        <v>0.5</v>
      </c>
      <c r="M41" s="110">
        <f t="shared" si="32"/>
        <v>0.75</v>
      </c>
      <c r="N41" s="232"/>
    </row>
    <row r="42" spans="1:19" ht="15.75" thickBot="1" x14ac:dyDescent="0.3">
      <c r="A42" s="315"/>
      <c r="B42" s="217"/>
      <c r="C42" s="218"/>
      <c r="D42" s="218"/>
      <c r="E42" s="141">
        <f>+VLOOKUP($A$40,$P$5:$S$29,4,FALSE)</f>
        <v>0.82</v>
      </c>
      <c r="F42" s="106">
        <f>+D42*E42</f>
        <v>0</v>
      </c>
      <c r="G42" s="106">
        <f t="shared" si="29"/>
        <v>0</v>
      </c>
      <c r="H42" s="112"/>
      <c r="I42" s="106">
        <f t="shared" si="30"/>
        <v>0</v>
      </c>
      <c r="J42" s="108">
        <f t="shared" si="33"/>
        <v>0</v>
      </c>
      <c r="K42" s="101"/>
      <c r="L42" s="110">
        <f t="shared" si="31"/>
        <v>0.5</v>
      </c>
      <c r="M42" s="110">
        <f t="shared" si="32"/>
        <v>0.75</v>
      </c>
      <c r="N42" s="232"/>
    </row>
    <row r="43" spans="1:19" ht="15.75" thickBot="1" x14ac:dyDescent="0.3">
      <c r="A43" s="124"/>
      <c r="B43" s="118"/>
      <c r="C43" s="173" t="s">
        <v>65</v>
      </c>
      <c r="D43" s="119">
        <f>SUM(D37:D42)</f>
        <v>0</v>
      </c>
      <c r="E43" s="136"/>
      <c r="F43" s="119">
        <f>SUM(F37:F42)</f>
        <v>0</v>
      </c>
      <c r="G43" s="119">
        <f>+MIN($F$103*L43,F43)</f>
        <v>0</v>
      </c>
      <c r="H43" s="120">
        <f>+IFERROR(G43/F43,0)</f>
        <v>0</v>
      </c>
      <c r="I43" s="119">
        <f>SUM(I37:I42)</f>
        <v>0</v>
      </c>
      <c r="J43" s="163">
        <f>SUM(J37:J42)</f>
        <v>0</v>
      </c>
      <c r="K43" s="172" t="s">
        <v>59</v>
      </c>
      <c r="L43" s="164">
        <f t="shared" si="31"/>
        <v>0.5</v>
      </c>
      <c r="M43" s="121">
        <f t="shared" si="32"/>
        <v>0.75</v>
      </c>
      <c r="N43" s="232"/>
    </row>
    <row r="44" spans="1:19" x14ac:dyDescent="0.25">
      <c r="A44" s="319" t="s">
        <v>37</v>
      </c>
      <c r="B44" s="215"/>
      <c r="C44" s="216"/>
      <c r="D44" s="211">
        <f>+C44*K44</f>
        <v>0</v>
      </c>
      <c r="E44" s="137">
        <f>+VLOOKUP($A$44,P4:$S$35,4,0)</f>
        <v>0.93</v>
      </c>
      <c r="F44" s="106">
        <f>+D44*E44</f>
        <v>0</v>
      </c>
      <c r="G44" s="106">
        <f t="shared" ref="G44:G55" si="35">+F44*$H$56</f>
        <v>0</v>
      </c>
      <c r="H44" s="112"/>
      <c r="I44" s="106">
        <f>+F44*$H$56</f>
        <v>0</v>
      </c>
      <c r="J44" s="108">
        <f>+MIN($G$56*$M$44,G44)</f>
        <v>0</v>
      </c>
      <c r="K44" s="170"/>
      <c r="L44" s="110">
        <f>+VLOOKUP($A$44,$P$5:$Q$29,2,FALSE)</f>
        <v>0.5</v>
      </c>
      <c r="M44" s="110">
        <f>+VLOOKUP($A$44,$P$5:$R$29,3,FALSE)</f>
        <v>0.5</v>
      </c>
      <c r="N44" s="232"/>
    </row>
    <row r="45" spans="1:19" x14ac:dyDescent="0.25">
      <c r="A45" s="314"/>
      <c r="B45" s="215"/>
      <c r="C45" s="216"/>
      <c r="D45" s="211">
        <f t="shared" ref="D45:D55" si="36">+C45*K45</f>
        <v>0</v>
      </c>
      <c r="E45" s="137">
        <f>+VLOOKUP($A$44,P5:$S$35,4,0)</f>
        <v>0.93</v>
      </c>
      <c r="F45" s="106">
        <f t="shared" ref="F45:F55" si="37">+D45*E45</f>
        <v>0</v>
      </c>
      <c r="G45" s="106">
        <f t="shared" si="35"/>
        <v>0</v>
      </c>
      <c r="H45" s="112"/>
      <c r="I45" s="106">
        <f>+F45*$H$56</f>
        <v>0</v>
      </c>
      <c r="J45" s="108">
        <f t="shared" ref="J45:J55" si="38">+MIN($G$56*$M$44,G45)</f>
        <v>0</v>
      </c>
      <c r="K45" s="170"/>
      <c r="L45" s="110">
        <f>+VLOOKUP($A$44,$P$5:$Q$29,2,FALSE)</f>
        <v>0.5</v>
      </c>
      <c r="M45" s="110">
        <f>+VLOOKUP($A$44,$P$5:$R$29,3,FALSE)</f>
        <v>0.5</v>
      </c>
      <c r="N45" s="232"/>
    </row>
    <row r="46" spans="1:19" x14ac:dyDescent="0.25">
      <c r="A46" s="314"/>
      <c r="B46" s="215"/>
      <c r="C46" s="216"/>
      <c r="D46" s="211">
        <f t="shared" si="36"/>
        <v>0</v>
      </c>
      <c r="E46" s="137">
        <f>+VLOOKUP($A$44,P6:$S$35,4,0)</f>
        <v>0.93</v>
      </c>
      <c r="F46" s="106">
        <f t="shared" si="37"/>
        <v>0</v>
      </c>
      <c r="G46" s="106">
        <f t="shared" si="35"/>
        <v>0</v>
      </c>
      <c r="H46" s="112"/>
      <c r="I46" s="106">
        <f t="shared" ref="I46:I55" si="39">+F46*$H$43</f>
        <v>0</v>
      </c>
      <c r="J46" s="108">
        <f t="shared" si="38"/>
        <v>0</v>
      </c>
      <c r="K46" s="170"/>
      <c r="L46" s="110">
        <f>+VLOOKUP($A$44,$P$5:$Q$29,2,FALSE)</f>
        <v>0.5</v>
      </c>
      <c r="M46" s="110">
        <f>+VLOOKUP($A$44,$P$5:$R$29,3,FALSE)</f>
        <v>0.5</v>
      </c>
      <c r="N46" s="232"/>
    </row>
    <row r="47" spans="1:19" x14ac:dyDescent="0.25">
      <c r="A47" s="314" t="s">
        <v>38</v>
      </c>
      <c r="B47" s="217"/>
      <c r="C47" s="218"/>
      <c r="D47" s="212">
        <f t="shared" si="36"/>
        <v>0</v>
      </c>
      <c r="E47" s="141">
        <f>+VLOOKUP($A$47,P4:$S$35,4,0)</f>
        <v>0.93</v>
      </c>
      <c r="F47" s="106">
        <f t="shared" si="37"/>
        <v>0</v>
      </c>
      <c r="G47" s="106">
        <f t="shared" si="35"/>
        <v>0</v>
      </c>
      <c r="H47" s="112"/>
      <c r="I47" s="106">
        <f t="shared" si="39"/>
        <v>0</v>
      </c>
      <c r="J47" s="108">
        <f t="shared" si="38"/>
        <v>0</v>
      </c>
      <c r="K47" s="170"/>
      <c r="L47" s="110">
        <f>+VLOOKUP($A$47,$P$5:$Q$29,2,FALSE)</f>
        <v>0.5</v>
      </c>
      <c r="M47" s="110">
        <f>+VLOOKUP($A$47,$P$5:$R$29,3,FALSE)</f>
        <v>0.5</v>
      </c>
      <c r="N47" s="232"/>
    </row>
    <row r="48" spans="1:19" x14ac:dyDescent="0.25">
      <c r="A48" s="314"/>
      <c r="B48" s="217"/>
      <c r="C48" s="218"/>
      <c r="D48" s="212">
        <f t="shared" si="36"/>
        <v>0</v>
      </c>
      <c r="E48" s="141">
        <f>+VLOOKUP($A$47,P5:$S$35,4,0)</f>
        <v>0.93</v>
      </c>
      <c r="F48" s="106">
        <f t="shared" si="37"/>
        <v>0</v>
      </c>
      <c r="G48" s="106">
        <f t="shared" si="35"/>
        <v>0</v>
      </c>
      <c r="H48" s="112"/>
      <c r="I48" s="106">
        <f t="shared" si="39"/>
        <v>0</v>
      </c>
      <c r="J48" s="108">
        <f t="shared" si="38"/>
        <v>0</v>
      </c>
      <c r="K48" s="170"/>
      <c r="L48" s="110">
        <f>+VLOOKUP($A$47,$P$5:$Q$29,2,FALSE)</f>
        <v>0.5</v>
      </c>
      <c r="M48" s="110">
        <f t="shared" ref="M48:M49" si="40">+VLOOKUP($A$47,$P$5:$R$29,3,FALSE)</f>
        <v>0.5</v>
      </c>
      <c r="N48" s="232"/>
    </row>
    <row r="49" spans="1:27" x14ac:dyDescent="0.25">
      <c r="A49" s="314"/>
      <c r="B49" s="217"/>
      <c r="C49" s="218"/>
      <c r="D49" s="212">
        <f t="shared" si="36"/>
        <v>0</v>
      </c>
      <c r="E49" s="141">
        <f>+VLOOKUP($A$47,P6:$S$35,4,0)</f>
        <v>0.93</v>
      </c>
      <c r="F49" s="106">
        <f t="shared" si="37"/>
        <v>0</v>
      </c>
      <c r="G49" s="106">
        <f t="shared" si="35"/>
        <v>0</v>
      </c>
      <c r="H49" s="112"/>
      <c r="I49" s="106">
        <f t="shared" si="39"/>
        <v>0</v>
      </c>
      <c r="J49" s="108">
        <f t="shared" si="38"/>
        <v>0</v>
      </c>
      <c r="K49" s="170"/>
      <c r="L49" s="110">
        <f>+VLOOKUP($A$47,$P$5:$Q$29,2,FALSE)</f>
        <v>0.5</v>
      </c>
      <c r="M49" s="110">
        <f t="shared" si="40"/>
        <v>0.5</v>
      </c>
      <c r="N49" s="232"/>
    </row>
    <row r="50" spans="1:27" x14ac:dyDescent="0.25">
      <c r="A50" s="314" t="s">
        <v>39</v>
      </c>
      <c r="B50" s="219"/>
      <c r="C50" s="220"/>
      <c r="D50" s="213">
        <f t="shared" si="36"/>
        <v>0</v>
      </c>
      <c r="E50" s="142">
        <f>+VLOOKUP($A$50,P4:$S$35,4,0)</f>
        <v>0.89</v>
      </c>
      <c r="F50" s="106">
        <f t="shared" si="37"/>
        <v>0</v>
      </c>
      <c r="G50" s="106">
        <f t="shared" si="35"/>
        <v>0</v>
      </c>
      <c r="H50" s="112"/>
      <c r="I50" s="106">
        <f t="shared" si="39"/>
        <v>0</v>
      </c>
      <c r="J50" s="108">
        <f t="shared" si="38"/>
        <v>0</v>
      </c>
      <c r="K50" s="170"/>
      <c r="L50" s="110">
        <f>+VLOOKUP($A$50,$P$5:$Q$29,2,FALSE)</f>
        <v>0.5</v>
      </c>
      <c r="M50" s="110">
        <f>+VLOOKUP($A$50,$P$5:$R$29,3,FALSE)</f>
        <v>0.5</v>
      </c>
      <c r="N50" s="232"/>
    </row>
    <row r="51" spans="1:27" x14ac:dyDescent="0.25">
      <c r="A51" s="314"/>
      <c r="B51" s="219"/>
      <c r="C51" s="220"/>
      <c r="D51" s="213">
        <f t="shared" si="36"/>
        <v>0</v>
      </c>
      <c r="E51" s="142">
        <f>+VLOOKUP($A$50,P5:$S$35,4,0)</f>
        <v>0.89</v>
      </c>
      <c r="F51" s="106">
        <f t="shared" si="37"/>
        <v>0</v>
      </c>
      <c r="G51" s="106">
        <f t="shared" si="35"/>
        <v>0</v>
      </c>
      <c r="H51" s="112"/>
      <c r="I51" s="106">
        <f t="shared" si="39"/>
        <v>0</v>
      </c>
      <c r="J51" s="108">
        <f t="shared" si="38"/>
        <v>0</v>
      </c>
      <c r="K51" s="170"/>
      <c r="L51" s="110">
        <f>+VLOOKUP($A$50,$P$5:$Q$29,2,FALSE)</f>
        <v>0.5</v>
      </c>
      <c r="M51" s="110">
        <f t="shared" ref="M51:M52" si="41">+VLOOKUP($A$50,$P$5:$R$29,3,FALSE)</f>
        <v>0.5</v>
      </c>
      <c r="N51" s="232"/>
    </row>
    <row r="52" spans="1:27" x14ac:dyDescent="0.25">
      <c r="A52" s="314"/>
      <c r="B52" s="219"/>
      <c r="C52" s="220"/>
      <c r="D52" s="213">
        <f t="shared" si="36"/>
        <v>0</v>
      </c>
      <c r="E52" s="142">
        <f>+VLOOKUP($A$50,P6:$S$35,4,0)</f>
        <v>0.89</v>
      </c>
      <c r="F52" s="106">
        <f t="shared" si="37"/>
        <v>0</v>
      </c>
      <c r="G52" s="106">
        <f t="shared" si="35"/>
        <v>0</v>
      </c>
      <c r="H52" s="112"/>
      <c r="I52" s="106">
        <f t="shared" si="39"/>
        <v>0</v>
      </c>
      <c r="J52" s="108">
        <f t="shared" si="38"/>
        <v>0</v>
      </c>
      <c r="K52" s="170"/>
      <c r="L52" s="110">
        <f>+VLOOKUP($A$50,$P$5:$Q$29,2,FALSE)</f>
        <v>0.5</v>
      </c>
      <c r="M52" s="110">
        <f t="shared" si="41"/>
        <v>0.5</v>
      </c>
      <c r="N52" s="232"/>
    </row>
    <row r="53" spans="1:27" x14ac:dyDescent="0.25">
      <c r="A53" s="314" t="s">
        <v>40</v>
      </c>
      <c r="B53" s="131"/>
      <c r="C53" s="132"/>
      <c r="D53" s="214">
        <f t="shared" si="36"/>
        <v>0</v>
      </c>
      <c r="E53" s="143">
        <f>+VLOOKUP($A$53,$P$4:$S$35,4,0)</f>
        <v>0.86</v>
      </c>
      <c r="F53" s="106">
        <f t="shared" si="37"/>
        <v>0</v>
      </c>
      <c r="G53" s="106">
        <f t="shared" si="35"/>
        <v>0</v>
      </c>
      <c r="H53" s="112"/>
      <c r="I53" s="106">
        <f t="shared" si="39"/>
        <v>0</v>
      </c>
      <c r="J53" s="108">
        <f t="shared" si="38"/>
        <v>0</v>
      </c>
      <c r="K53" s="170"/>
      <c r="L53" s="110">
        <f>+VLOOKUP($A$53,$P$5:$Q$29,2,FALSE)</f>
        <v>0.5</v>
      </c>
      <c r="M53" s="110">
        <f>+VLOOKUP($A$53,$P$5:$R$29,3,FALSE)</f>
        <v>0.5</v>
      </c>
      <c r="N53" s="232"/>
    </row>
    <row r="54" spans="1:27" x14ac:dyDescent="0.25">
      <c r="A54" s="314"/>
      <c r="B54" s="131"/>
      <c r="C54" s="132"/>
      <c r="D54" s="214">
        <f t="shared" si="36"/>
        <v>0</v>
      </c>
      <c r="E54" s="143">
        <f>+VLOOKUP($A$53,$P$4:$S$35,4,0)</f>
        <v>0.86</v>
      </c>
      <c r="F54" s="106">
        <f t="shared" si="37"/>
        <v>0</v>
      </c>
      <c r="G54" s="106">
        <f t="shared" si="35"/>
        <v>0</v>
      </c>
      <c r="H54" s="112"/>
      <c r="I54" s="106">
        <f t="shared" si="39"/>
        <v>0</v>
      </c>
      <c r="J54" s="108">
        <f t="shared" si="38"/>
        <v>0</v>
      </c>
      <c r="K54" s="170"/>
      <c r="L54" s="110">
        <f>+VLOOKUP($A$53,$P$5:$Q$29,2,FALSE)</f>
        <v>0.5</v>
      </c>
      <c r="M54" s="110">
        <f t="shared" ref="M54:M55" si="42">+VLOOKUP($A$53,$P$5:$R$29,3,FALSE)</f>
        <v>0.5</v>
      </c>
      <c r="N54" s="232"/>
    </row>
    <row r="55" spans="1:27" ht="15.75" thickBot="1" x14ac:dyDescent="0.3">
      <c r="A55" s="315"/>
      <c r="B55" s="131"/>
      <c r="C55" s="132"/>
      <c r="D55" s="214">
        <f t="shared" si="36"/>
        <v>0</v>
      </c>
      <c r="E55" s="143">
        <f>+VLOOKUP($A$53,$P$4:$S$35,4,0)</f>
        <v>0.86</v>
      </c>
      <c r="F55" s="106">
        <f t="shared" si="37"/>
        <v>0</v>
      </c>
      <c r="G55" s="106">
        <f t="shared" si="35"/>
        <v>0</v>
      </c>
      <c r="H55" s="112"/>
      <c r="I55" s="106">
        <f t="shared" si="39"/>
        <v>0</v>
      </c>
      <c r="J55" s="108">
        <f t="shared" si="38"/>
        <v>0</v>
      </c>
      <c r="K55" s="170"/>
      <c r="L55" s="110">
        <f>+VLOOKUP($A$53,$P$5:$Q$29,2,FALSE)</f>
        <v>0.5</v>
      </c>
      <c r="M55" s="110">
        <f t="shared" si="42"/>
        <v>0.5</v>
      </c>
      <c r="N55" s="232"/>
    </row>
    <row r="56" spans="1:27" ht="15.75" thickBot="1" x14ac:dyDescent="0.3">
      <c r="A56" s="117"/>
      <c r="B56" s="118"/>
      <c r="C56" s="173" t="s">
        <v>65</v>
      </c>
      <c r="D56" s="119">
        <f>SUM(D44:D55)</f>
        <v>0</v>
      </c>
      <c r="E56" s="144"/>
      <c r="F56" s="119">
        <f>SUM(F44:F55)</f>
        <v>0</v>
      </c>
      <c r="G56" s="119">
        <f>+MIN($F$103*L56,F56)</f>
        <v>0</v>
      </c>
      <c r="H56" s="147">
        <f>+IFERROR(G56/F56,0)</f>
        <v>0</v>
      </c>
      <c r="I56" s="119">
        <f>SUM(I44:I55)</f>
        <v>0</v>
      </c>
      <c r="J56" s="163">
        <f t="shared" ref="J56" si="43">SUM(J44:J55)</f>
        <v>0</v>
      </c>
      <c r="K56" s="172" t="s">
        <v>59</v>
      </c>
      <c r="L56" s="164">
        <f>+VLOOKUP(A44,P4:Q35,2,0)</f>
        <v>0.5</v>
      </c>
      <c r="M56" s="121">
        <f>+VLOOKUP(A44,P4:R35,3,0)</f>
        <v>0.5</v>
      </c>
      <c r="N56" s="232"/>
    </row>
    <row r="57" spans="1:27" x14ac:dyDescent="0.25">
      <c r="A57" s="319" t="s">
        <v>41</v>
      </c>
      <c r="B57" s="215"/>
      <c r="C57" s="216"/>
      <c r="D57" s="211">
        <f>+C57*K57</f>
        <v>0</v>
      </c>
      <c r="E57" s="140">
        <f>+VLOOKUP($A$57,$P$4:$S$35,4,0)</f>
        <v>0.93</v>
      </c>
      <c r="F57" s="106">
        <f>+D57*E57</f>
        <v>0</v>
      </c>
      <c r="G57" s="106">
        <f>+F57*$H$69</f>
        <v>0</v>
      </c>
      <c r="H57" s="112"/>
      <c r="I57" s="106">
        <f>+F57*$H$69</f>
        <v>0</v>
      </c>
      <c r="J57" s="108">
        <f>+MIN($G$69*$M$57,G57)</f>
        <v>0</v>
      </c>
      <c r="K57" s="170"/>
      <c r="L57" s="110">
        <f t="shared" ref="L57:M59" si="44">+VLOOKUP($A$57,$P$5:$Q$29,2,FALSE)</f>
        <v>0.5</v>
      </c>
      <c r="M57" s="110">
        <f t="shared" si="44"/>
        <v>0.5</v>
      </c>
      <c r="N57" s="232"/>
    </row>
    <row r="58" spans="1:27" x14ac:dyDescent="0.25">
      <c r="A58" s="314"/>
      <c r="B58" s="215"/>
      <c r="C58" s="216"/>
      <c r="D58" s="211">
        <f t="shared" ref="D58:D68" si="45">+C58*K58</f>
        <v>0</v>
      </c>
      <c r="E58" s="140">
        <f>+VLOOKUP($A$57,$P$4:$S$35,4,0)</f>
        <v>0.93</v>
      </c>
      <c r="F58" s="106">
        <f t="shared" ref="F58:F68" si="46">+D58*E58</f>
        <v>0</v>
      </c>
      <c r="G58" s="106">
        <f t="shared" ref="G58:G68" si="47">+F58*$H$69</f>
        <v>0</v>
      </c>
      <c r="H58" s="112"/>
      <c r="I58" s="106">
        <f t="shared" ref="I58:I68" si="48">+F58*$H$69</f>
        <v>0</v>
      </c>
      <c r="J58" s="108">
        <f t="shared" ref="J58:J68" si="49">+MIN($G$69*$M$57,G58)</f>
        <v>0</v>
      </c>
      <c r="K58" s="101"/>
      <c r="L58" s="110">
        <f t="shared" si="44"/>
        <v>0.5</v>
      </c>
      <c r="M58" s="110">
        <f t="shared" si="44"/>
        <v>0.5</v>
      </c>
      <c r="N58" s="232"/>
    </row>
    <row r="59" spans="1:27" x14ac:dyDescent="0.25">
      <c r="A59" s="314"/>
      <c r="B59" s="215"/>
      <c r="C59" s="216"/>
      <c r="D59" s="211">
        <f t="shared" si="45"/>
        <v>0</v>
      </c>
      <c r="E59" s="140">
        <f>+VLOOKUP($A$57,$P$4:$S$35,4,0)</f>
        <v>0.93</v>
      </c>
      <c r="F59" s="106">
        <f t="shared" si="46"/>
        <v>0</v>
      </c>
      <c r="G59" s="106">
        <f t="shared" si="47"/>
        <v>0</v>
      </c>
      <c r="H59" s="112"/>
      <c r="I59" s="106">
        <f t="shared" si="48"/>
        <v>0</v>
      </c>
      <c r="J59" s="108">
        <f t="shared" si="49"/>
        <v>0</v>
      </c>
      <c r="K59" s="101"/>
      <c r="L59" s="110">
        <f t="shared" si="44"/>
        <v>0.5</v>
      </c>
      <c r="M59" s="110">
        <f t="shared" si="44"/>
        <v>0.5</v>
      </c>
      <c r="N59" s="232"/>
    </row>
    <row r="60" spans="1:27" x14ac:dyDescent="0.25">
      <c r="A60" s="314" t="s">
        <v>42</v>
      </c>
      <c r="B60" s="217"/>
      <c r="C60" s="218"/>
      <c r="D60" s="212">
        <f t="shared" si="45"/>
        <v>0</v>
      </c>
      <c r="E60" s="141">
        <f>+VLOOKUP($A$60,$P$4:$S$35,4,0)</f>
        <v>0.91</v>
      </c>
      <c r="F60" s="106">
        <f t="shared" si="46"/>
        <v>0</v>
      </c>
      <c r="G60" s="106">
        <f t="shared" si="47"/>
        <v>0</v>
      </c>
      <c r="H60" s="112"/>
      <c r="I60" s="106">
        <f t="shared" si="48"/>
        <v>0</v>
      </c>
      <c r="J60" s="108">
        <f t="shared" si="49"/>
        <v>0</v>
      </c>
      <c r="K60" s="101"/>
      <c r="L60" s="110">
        <f t="shared" ref="L60:M62" si="50">+VLOOKUP($A$60,$P$5:$Q$29,2,FALSE)</f>
        <v>0.5</v>
      </c>
      <c r="M60" s="110">
        <f t="shared" si="50"/>
        <v>0.5</v>
      </c>
      <c r="N60" s="232"/>
    </row>
    <row r="61" spans="1:27" ht="15" customHeight="1" x14ac:dyDescent="0.25">
      <c r="A61" s="314"/>
      <c r="B61" s="217"/>
      <c r="C61" s="218"/>
      <c r="D61" s="212">
        <f t="shared" si="45"/>
        <v>0</v>
      </c>
      <c r="E61" s="141">
        <f>+VLOOKUP($A$60,$P$4:$S$35,4,0)</f>
        <v>0.91</v>
      </c>
      <c r="F61" s="106">
        <f t="shared" si="46"/>
        <v>0</v>
      </c>
      <c r="G61" s="106">
        <f t="shared" si="47"/>
        <v>0</v>
      </c>
      <c r="H61" s="112"/>
      <c r="I61" s="106">
        <f t="shared" si="48"/>
        <v>0</v>
      </c>
      <c r="J61" s="108">
        <f t="shared" si="49"/>
        <v>0</v>
      </c>
      <c r="K61" s="101"/>
      <c r="L61" s="110">
        <f t="shared" si="50"/>
        <v>0.5</v>
      </c>
      <c r="M61" s="110">
        <f t="shared" si="50"/>
        <v>0.5</v>
      </c>
      <c r="N61" s="232"/>
    </row>
    <row r="62" spans="1:27" x14ac:dyDescent="0.25">
      <c r="A62" s="314"/>
      <c r="B62" s="217"/>
      <c r="C62" s="218"/>
      <c r="D62" s="212">
        <f t="shared" si="45"/>
        <v>0</v>
      </c>
      <c r="E62" s="141">
        <f>+VLOOKUP($A$60,$P$4:$S$35,4,0)</f>
        <v>0.91</v>
      </c>
      <c r="F62" s="106">
        <f t="shared" si="46"/>
        <v>0</v>
      </c>
      <c r="G62" s="106">
        <f t="shared" si="47"/>
        <v>0</v>
      </c>
      <c r="H62" s="112"/>
      <c r="I62" s="106">
        <f t="shared" si="48"/>
        <v>0</v>
      </c>
      <c r="J62" s="108">
        <f t="shared" si="49"/>
        <v>0</v>
      </c>
      <c r="K62" s="101"/>
      <c r="L62" s="110">
        <f t="shared" si="50"/>
        <v>0.5</v>
      </c>
      <c r="M62" s="110">
        <f t="shared" si="50"/>
        <v>0.5</v>
      </c>
      <c r="N62" s="232"/>
    </row>
    <row r="63" spans="1:27" x14ac:dyDescent="0.25">
      <c r="A63" s="314" t="s">
        <v>43</v>
      </c>
      <c r="B63" s="219"/>
      <c r="C63" s="220"/>
      <c r="D63" s="213">
        <f t="shared" si="45"/>
        <v>0</v>
      </c>
      <c r="E63" s="142">
        <f>+VLOOKUP($A$63,$P$4:$S$35,4,0)</f>
        <v>0.88</v>
      </c>
      <c r="F63" s="106">
        <f t="shared" si="46"/>
        <v>0</v>
      </c>
      <c r="G63" s="106">
        <f t="shared" si="47"/>
        <v>0</v>
      </c>
      <c r="H63" s="112"/>
      <c r="I63" s="106">
        <f t="shared" si="48"/>
        <v>0</v>
      </c>
      <c r="J63" s="108">
        <f t="shared" si="49"/>
        <v>0</v>
      </c>
      <c r="K63" s="101"/>
      <c r="L63" s="110">
        <f t="shared" ref="L63:M65" si="51">+VLOOKUP($A$63,$P$5:$Q$29,2,FALSE)</f>
        <v>0.5</v>
      </c>
      <c r="M63" s="110">
        <f t="shared" si="51"/>
        <v>0.5</v>
      </c>
      <c r="N63" s="232"/>
      <c r="AA63">
        <f>493/2500</f>
        <v>0.19719999999999999</v>
      </c>
    </row>
    <row r="64" spans="1:27" x14ac:dyDescent="0.25">
      <c r="A64" s="314"/>
      <c r="B64" s="219"/>
      <c r="C64" s="220"/>
      <c r="D64" s="213">
        <f t="shared" si="45"/>
        <v>0</v>
      </c>
      <c r="E64" s="142">
        <f>+VLOOKUP($A$63,$P$4:$S$35,4,0)</f>
        <v>0.88</v>
      </c>
      <c r="F64" s="106">
        <f t="shared" si="46"/>
        <v>0</v>
      </c>
      <c r="G64" s="106">
        <f t="shared" si="47"/>
        <v>0</v>
      </c>
      <c r="H64" s="112"/>
      <c r="I64" s="106">
        <f t="shared" si="48"/>
        <v>0</v>
      </c>
      <c r="J64" s="108">
        <f t="shared" si="49"/>
        <v>0</v>
      </c>
      <c r="K64" s="101"/>
      <c r="L64" s="110">
        <f t="shared" si="51"/>
        <v>0.5</v>
      </c>
      <c r="M64" s="110">
        <f t="shared" si="51"/>
        <v>0.5</v>
      </c>
      <c r="N64" s="232"/>
    </row>
    <row r="65" spans="1:14" x14ac:dyDescent="0.25">
      <c r="A65" s="314"/>
      <c r="B65" s="219"/>
      <c r="C65" s="220"/>
      <c r="D65" s="213">
        <f t="shared" si="45"/>
        <v>0</v>
      </c>
      <c r="E65" s="142">
        <f>+VLOOKUP($A$63,$P$4:$S$35,4,0)</f>
        <v>0.88</v>
      </c>
      <c r="F65" s="106">
        <f t="shared" si="46"/>
        <v>0</v>
      </c>
      <c r="G65" s="106">
        <f t="shared" si="47"/>
        <v>0</v>
      </c>
      <c r="H65" s="112"/>
      <c r="I65" s="106">
        <f t="shared" si="48"/>
        <v>0</v>
      </c>
      <c r="J65" s="108">
        <f t="shared" si="49"/>
        <v>0</v>
      </c>
      <c r="K65" s="101"/>
      <c r="L65" s="110">
        <f t="shared" si="51"/>
        <v>0.5</v>
      </c>
      <c r="M65" s="110">
        <f t="shared" si="51"/>
        <v>0.5</v>
      </c>
      <c r="N65" s="232"/>
    </row>
    <row r="66" spans="1:14" x14ac:dyDescent="0.25">
      <c r="A66" s="314" t="s">
        <v>44</v>
      </c>
      <c r="B66" s="131"/>
      <c r="C66" s="132"/>
      <c r="D66" s="214">
        <f t="shared" si="45"/>
        <v>0</v>
      </c>
      <c r="E66" s="143">
        <f>+VLOOKUP($A$66,$P$4:$S$35,4,0)</f>
        <v>0.85</v>
      </c>
      <c r="F66" s="106">
        <f t="shared" si="46"/>
        <v>0</v>
      </c>
      <c r="G66" s="106">
        <f t="shared" si="47"/>
        <v>0</v>
      </c>
      <c r="H66" s="112"/>
      <c r="I66" s="106">
        <f t="shared" si="48"/>
        <v>0</v>
      </c>
      <c r="J66" s="108">
        <f t="shared" si="49"/>
        <v>0</v>
      </c>
      <c r="K66" s="101"/>
      <c r="L66" s="110">
        <f t="shared" ref="L66:M68" si="52">+VLOOKUP($A$66,$P$5:$Q$29,2,FALSE)</f>
        <v>0.5</v>
      </c>
      <c r="M66" s="110">
        <f t="shared" si="52"/>
        <v>0.5</v>
      </c>
      <c r="N66" s="232"/>
    </row>
    <row r="67" spans="1:14" x14ac:dyDescent="0.25">
      <c r="A67" s="314"/>
      <c r="B67" s="131"/>
      <c r="C67" s="132"/>
      <c r="D67" s="214">
        <f t="shared" si="45"/>
        <v>0</v>
      </c>
      <c r="E67" s="143">
        <f>+VLOOKUP($A$66,$P$4:$S$35,4,0)</f>
        <v>0.85</v>
      </c>
      <c r="F67" s="106">
        <f t="shared" si="46"/>
        <v>0</v>
      </c>
      <c r="G67" s="106">
        <f t="shared" si="47"/>
        <v>0</v>
      </c>
      <c r="H67" s="112"/>
      <c r="I67" s="106">
        <f t="shared" si="48"/>
        <v>0</v>
      </c>
      <c r="J67" s="108">
        <f t="shared" si="49"/>
        <v>0</v>
      </c>
      <c r="K67" s="101"/>
      <c r="L67" s="110">
        <f t="shared" si="52"/>
        <v>0.5</v>
      </c>
      <c r="M67" s="110">
        <f t="shared" si="52"/>
        <v>0.5</v>
      </c>
      <c r="N67" s="232"/>
    </row>
    <row r="68" spans="1:14" ht="15.75" thickBot="1" x14ac:dyDescent="0.3">
      <c r="A68" s="315"/>
      <c r="B68" s="131"/>
      <c r="C68" s="132"/>
      <c r="D68" s="214">
        <f t="shared" si="45"/>
        <v>0</v>
      </c>
      <c r="E68" s="143">
        <f>+VLOOKUP($A$66,$P$4:$S$35,4,0)</f>
        <v>0.85</v>
      </c>
      <c r="F68" s="106">
        <f t="shared" si="46"/>
        <v>0</v>
      </c>
      <c r="G68" s="106">
        <f t="shared" si="47"/>
        <v>0</v>
      </c>
      <c r="H68" s="112"/>
      <c r="I68" s="106">
        <f t="shared" si="48"/>
        <v>0</v>
      </c>
      <c r="J68" s="108">
        <f t="shared" si="49"/>
        <v>0</v>
      </c>
      <c r="K68" s="101"/>
      <c r="L68" s="110">
        <f t="shared" si="52"/>
        <v>0.5</v>
      </c>
      <c r="M68" s="110">
        <f t="shared" si="52"/>
        <v>0.5</v>
      </c>
      <c r="N68" s="232"/>
    </row>
    <row r="69" spans="1:14" ht="15.75" thickBot="1" x14ac:dyDescent="0.3">
      <c r="A69" s="205" t="s">
        <v>52</v>
      </c>
      <c r="B69" s="118"/>
      <c r="C69" s="118"/>
      <c r="D69" s="119">
        <f>SUM(D57:D68)</f>
        <v>0</v>
      </c>
      <c r="E69" s="144"/>
      <c r="F69" s="119">
        <f>SUM(F57:F68)</f>
        <v>0</v>
      </c>
      <c r="G69" s="119">
        <f>+MIN($F$103*L69,F69)</f>
        <v>0</v>
      </c>
      <c r="H69" s="120">
        <f>+IFERROR(G69/F69,0)</f>
        <v>0</v>
      </c>
      <c r="I69" s="119">
        <f>SUM(I57:I68)</f>
        <v>0</v>
      </c>
      <c r="J69" s="163">
        <f>SUM(J57:J68)</f>
        <v>0</v>
      </c>
      <c r="K69" s="171">
        <f t="shared" ref="K69" si="53">SUM(K57:K68)</f>
        <v>0</v>
      </c>
      <c r="L69" s="164">
        <f>+VLOOKUP(A57,P4:Q35,2,0)</f>
        <v>0.5</v>
      </c>
      <c r="M69" s="121">
        <f>+VLOOKUP(A57,P4:R35,3,0)</f>
        <v>0.5</v>
      </c>
      <c r="N69" s="232"/>
    </row>
    <row r="70" spans="1:14" x14ac:dyDescent="0.25">
      <c r="A70" s="316" t="str">
        <f>+P23</f>
        <v>VDMK_1</v>
      </c>
      <c r="B70" s="215"/>
      <c r="C70" s="222"/>
      <c r="D70" s="216"/>
      <c r="E70" s="197">
        <f>+VLOOKUP($A$70,$P$4:$S$35,4,0)</f>
        <v>0.95</v>
      </c>
      <c r="F70" s="106">
        <f>+D70*E70</f>
        <v>0</v>
      </c>
      <c r="G70" s="106">
        <f t="shared" ref="G70:G78" si="54">+F70*$H$79</f>
        <v>0</v>
      </c>
      <c r="H70" s="112"/>
      <c r="I70" s="106">
        <f t="shared" ref="I70:I78" si="55">+F70*$H$79</f>
        <v>0</v>
      </c>
      <c r="J70" s="108">
        <f>+MIN($G$79*$M$70,G70)</f>
        <v>0</v>
      </c>
      <c r="K70" s="169"/>
      <c r="L70" s="110">
        <f>+VLOOKUP($A$70,$P$4:$Q$35,2,0)</f>
        <v>0.5</v>
      </c>
      <c r="M70" s="110">
        <f>+VLOOKUP($A$70,$P$4:$R$35,3,0)</f>
        <v>0.4</v>
      </c>
      <c r="N70" s="232"/>
    </row>
    <row r="71" spans="1:14" x14ac:dyDescent="0.25">
      <c r="A71" s="310"/>
      <c r="B71" s="215"/>
      <c r="C71" s="222"/>
      <c r="D71" s="216"/>
      <c r="E71" s="197">
        <f t="shared" ref="E71:E72" si="56">+VLOOKUP($A$70,$P$4:$S$35,4,0)</f>
        <v>0.95</v>
      </c>
      <c r="F71" s="106">
        <f t="shared" ref="F71:F72" si="57">+D71*E71</f>
        <v>0</v>
      </c>
      <c r="G71" s="106">
        <f t="shared" si="54"/>
        <v>0</v>
      </c>
      <c r="H71" s="112"/>
      <c r="I71" s="106">
        <f t="shared" si="55"/>
        <v>0</v>
      </c>
      <c r="J71" s="108">
        <f t="shared" ref="J71:J78" si="58">+MIN($G$79*$M$70,G71)</f>
        <v>0</v>
      </c>
      <c r="K71" s="114"/>
      <c r="L71" s="110">
        <f t="shared" ref="L71:L72" si="59">+VLOOKUP($A$70,$P$4:$Q$35,2,0)</f>
        <v>0.5</v>
      </c>
      <c r="M71" s="110">
        <f t="shared" ref="M71:M72" si="60">+VLOOKUP($A$70,$P$4:$R$35,3,0)</f>
        <v>0.4</v>
      </c>
      <c r="N71" s="232"/>
    </row>
    <row r="72" spans="1:14" x14ac:dyDescent="0.25">
      <c r="A72" s="311"/>
      <c r="B72" s="215"/>
      <c r="C72" s="222"/>
      <c r="D72" s="216"/>
      <c r="E72" s="197">
        <f t="shared" si="56"/>
        <v>0.95</v>
      </c>
      <c r="F72" s="106">
        <f t="shared" si="57"/>
        <v>0</v>
      </c>
      <c r="G72" s="106">
        <f t="shared" si="54"/>
        <v>0</v>
      </c>
      <c r="H72" s="112"/>
      <c r="I72" s="106">
        <f t="shared" si="55"/>
        <v>0</v>
      </c>
      <c r="J72" s="108">
        <f t="shared" si="58"/>
        <v>0</v>
      </c>
      <c r="K72" s="114"/>
      <c r="L72" s="110">
        <f t="shared" si="59"/>
        <v>0.5</v>
      </c>
      <c r="M72" s="110">
        <f t="shared" si="60"/>
        <v>0.4</v>
      </c>
      <c r="N72" s="232"/>
    </row>
    <row r="73" spans="1:14" x14ac:dyDescent="0.25">
      <c r="A73" s="309" t="str">
        <f>+P24</f>
        <v>VDMK_1-5</v>
      </c>
      <c r="B73" s="217"/>
      <c r="C73" s="223"/>
      <c r="D73" s="218"/>
      <c r="E73" s="198">
        <f>+VLOOKUP($A$73,$P$4:$S$35,4,0)</f>
        <v>0.91</v>
      </c>
      <c r="F73" s="106">
        <f>+D73*E73</f>
        <v>0</v>
      </c>
      <c r="G73" s="106">
        <f t="shared" si="54"/>
        <v>0</v>
      </c>
      <c r="H73" s="112"/>
      <c r="I73" s="106">
        <f t="shared" si="55"/>
        <v>0</v>
      </c>
      <c r="J73" s="108">
        <f t="shared" si="58"/>
        <v>0</v>
      </c>
      <c r="K73" s="169"/>
      <c r="L73" s="110">
        <f>+VLOOKUP($A$73,$P$4:$Q$35,2,0)</f>
        <v>0.5</v>
      </c>
      <c r="M73" s="110">
        <f>+VLOOKUP($A$73,$P$4:$R$35,3,0)</f>
        <v>0.4</v>
      </c>
      <c r="N73" s="232"/>
    </row>
    <row r="74" spans="1:14" x14ac:dyDescent="0.25">
      <c r="A74" s="310"/>
      <c r="B74" s="217"/>
      <c r="C74" s="223"/>
      <c r="D74" s="218"/>
      <c r="E74" s="198">
        <f t="shared" ref="E74:E75" si="61">+VLOOKUP($A$73,$P$4:$S$35,4,0)</f>
        <v>0.91</v>
      </c>
      <c r="F74" s="106">
        <f t="shared" ref="F74:F75" si="62">+D74*E74</f>
        <v>0</v>
      </c>
      <c r="G74" s="106">
        <f t="shared" si="54"/>
        <v>0</v>
      </c>
      <c r="H74" s="112"/>
      <c r="I74" s="106">
        <f t="shared" si="55"/>
        <v>0</v>
      </c>
      <c r="J74" s="108">
        <f t="shared" si="58"/>
        <v>0</v>
      </c>
      <c r="K74" s="114"/>
      <c r="L74" s="110">
        <f t="shared" ref="L74:L75" si="63">+VLOOKUP($A$73,$P$4:$Q$35,2,0)</f>
        <v>0.5</v>
      </c>
      <c r="M74" s="110">
        <f t="shared" ref="M74:M75" si="64">+VLOOKUP($A$73,$P$4:$R$35,3,0)</f>
        <v>0.4</v>
      </c>
      <c r="N74" s="232"/>
    </row>
    <row r="75" spans="1:14" x14ac:dyDescent="0.25">
      <c r="A75" s="311"/>
      <c r="B75" s="217"/>
      <c r="C75" s="223"/>
      <c r="D75" s="218"/>
      <c r="E75" s="198">
        <f t="shared" si="61"/>
        <v>0.91</v>
      </c>
      <c r="F75" s="106">
        <f t="shared" si="62"/>
        <v>0</v>
      </c>
      <c r="G75" s="106">
        <f t="shared" si="54"/>
        <v>0</v>
      </c>
      <c r="H75" s="112"/>
      <c r="I75" s="106">
        <f t="shared" si="55"/>
        <v>0</v>
      </c>
      <c r="J75" s="108">
        <f t="shared" si="58"/>
        <v>0</v>
      </c>
      <c r="K75" s="114"/>
      <c r="L75" s="110">
        <f t="shared" si="63"/>
        <v>0.5</v>
      </c>
      <c r="M75" s="110">
        <f t="shared" si="64"/>
        <v>0.4</v>
      </c>
      <c r="N75" s="232"/>
    </row>
    <row r="76" spans="1:14" x14ac:dyDescent="0.25">
      <c r="A76" s="309" t="str">
        <f>+P25</f>
        <v>VDMK_5 ve üzeri</v>
      </c>
      <c r="B76" s="219"/>
      <c r="C76" s="224"/>
      <c r="D76" s="220"/>
      <c r="E76" s="199">
        <f>+VLOOKUP($A$76,$P$4:$S$35,4,0)</f>
        <v>0.9</v>
      </c>
      <c r="F76" s="106">
        <f>+D76*E76</f>
        <v>0</v>
      </c>
      <c r="G76" s="106">
        <f t="shared" si="54"/>
        <v>0</v>
      </c>
      <c r="H76" s="112"/>
      <c r="I76" s="106">
        <f t="shared" si="55"/>
        <v>0</v>
      </c>
      <c r="J76" s="108">
        <f t="shared" si="58"/>
        <v>0</v>
      </c>
      <c r="K76" s="169"/>
      <c r="L76" s="110">
        <f>+VLOOKUP($A$76,$P$4:$Q$35,2,0)</f>
        <v>0.5</v>
      </c>
      <c r="M76" s="110">
        <f>+VLOOKUP($A$76,$P$4:$R$35,3,0)</f>
        <v>0.4</v>
      </c>
      <c r="N76" s="232"/>
    </row>
    <row r="77" spans="1:14" x14ac:dyDescent="0.25">
      <c r="A77" s="310"/>
      <c r="B77" s="219"/>
      <c r="C77" s="224"/>
      <c r="D77" s="220"/>
      <c r="E77" s="199">
        <f t="shared" ref="E77:E78" si="65">+VLOOKUP($A$76,$P$4:$S$35,4,0)</f>
        <v>0.9</v>
      </c>
      <c r="F77" s="106">
        <f t="shared" ref="F77:F78" si="66">+D77*E77</f>
        <v>0</v>
      </c>
      <c r="G77" s="106">
        <f t="shared" si="54"/>
        <v>0</v>
      </c>
      <c r="H77" s="112"/>
      <c r="I77" s="106">
        <f t="shared" si="55"/>
        <v>0</v>
      </c>
      <c r="J77" s="108">
        <f t="shared" si="58"/>
        <v>0</v>
      </c>
      <c r="K77" s="114"/>
      <c r="L77" s="110">
        <f t="shared" ref="L77:L78" si="67">+VLOOKUP($A$76,$P$4:$Q$35,2,0)</f>
        <v>0.5</v>
      </c>
      <c r="M77" s="110">
        <f t="shared" ref="M77:M78" si="68">+VLOOKUP($A$76,$P$4:$R$35,3,0)</f>
        <v>0.4</v>
      </c>
      <c r="N77" s="232"/>
    </row>
    <row r="78" spans="1:14" ht="15.75" thickBot="1" x14ac:dyDescent="0.3">
      <c r="A78" s="312"/>
      <c r="B78" s="219"/>
      <c r="C78" s="224"/>
      <c r="D78" s="220"/>
      <c r="E78" s="199">
        <f t="shared" si="65"/>
        <v>0.9</v>
      </c>
      <c r="F78" s="106">
        <f t="shared" si="66"/>
        <v>0</v>
      </c>
      <c r="G78" s="106">
        <f t="shared" si="54"/>
        <v>0</v>
      </c>
      <c r="H78" s="112"/>
      <c r="I78" s="106">
        <f t="shared" si="55"/>
        <v>0</v>
      </c>
      <c r="J78" s="108">
        <f t="shared" si="58"/>
        <v>0</v>
      </c>
      <c r="K78" s="114"/>
      <c r="L78" s="110">
        <f t="shared" si="67"/>
        <v>0.5</v>
      </c>
      <c r="M78" s="110">
        <f t="shared" si="68"/>
        <v>0.4</v>
      </c>
      <c r="N78" s="232"/>
    </row>
    <row r="79" spans="1:14" ht="15.75" customHeight="1" thickBot="1" x14ac:dyDescent="0.4">
      <c r="A79" s="124"/>
      <c r="B79" s="118"/>
      <c r="C79" s="118"/>
      <c r="D79" s="119">
        <f>SUM(D70:D78)</f>
        <v>0</v>
      </c>
      <c r="E79" s="144"/>
      <c r="F79" s="119">
        <f>SUM(F70:F78)</f>
        <v>0</v>
      </c>
      <c r="G79" s="119">
        <f>+MIN($F$103*L79,F79)</f>
        <v>0</v>
      </c>
      <c r="H79" s="120">
        <f>+IFERROR(G79/F79,0)</f>
        <v>0</v>
      </c>
      <c r="I79" s="119">
        <f>SUM(I70:I78)</f>
        <v>0</v>
      </c>
      <c r="J79" s="163">
        <f>SUM(J70:J78)</f>
        <v>0</v>
      </c>
      <c r="K79" s="210" t="s">
        <v>10</v>
      </c>
      <c r="L79" s="164">
        <f>+VLOOKUP(A70,P4:Q35,2,0)</f>
        <v>0.5</v>
      </c>
      <c r="M79" s="121">
        <f>+VLOOKUP(A70,P4:R35,3,0)</f>
        <v>0.4</v>
      </c>
      <c r="N79" s="233"/>
    </row>
    <row r="80" spans="1:14" x14ac:dyDescent="0.25">
      <c r="A80" s="308" t="s">
        <v>50</v>
      </c>
      <c r="B80" s="101"/>
      <c r="C80" s="109"/>
      <c r="D80" s="106"/>
      <c r="E80" s="145">
        <f>+VLOOKUP($A$80,$P$4:$S$35,4,0)</f>
        <v>0.91</v>
      </c>
      <c r="F80" s="106">
        <f>+D80*E80</f>
        <v>0</v>
      </c>
      <c r="G80" s="106">
        <f>+F80*$H$83</f>
        <v>0</v>
      </c>
      <c r="H80" s="112"/>
      <c r="I80" s="106">
        <f>+F80*$H$83</f>
        <v>0</v>
      </c>
      <c r="J80" s="108">
        <f>+MIN($G$83*$M$80,G80)</f>
        <v>0</v>
      </c>
      <c r="K80" s="167"/>
      <c r="L80" s="110">
        <f>+VLOOKUP($A$80,P4:Q35,2,0)</f>
        <v>0.25</v>
      </c>
      <c r="M80" s="110">
        <f>+VLOOKUP($A$80,P4:R35,3,0)</f>
        <v>1</v>
      </c>
    </row>
    <row r="81" spans="1:13" x14ac:dyDescent="0.25">
      <c r="A81" s="306"/>
      <c r="B81" s="101"/>
      <c r="C81" s="109"/>
      <c r="D81" s="116"/>
      <c r="E81" s="145">
        <f>+VLOOKUP($A$80,$P$4:$S$35,4,0)</f>
        <v>0.91</v>
      </c>
      <c r="F81" s="106">
        <f t="shared" ref="F81:F82" si="69">+D81*E81</f>
        <v>0</v>
      </c>
      <c r="G81" s="106">
        <f t="shared" ref="G81:G82" si="70">+F81*$H$83</f>
        <v>0</v>
      </c>
      <c r="H81" s="112"/>
      <c r="I81" s="106">
        <f t="shared" ref="I81:I82" si="71">+F81*$H$83</f>
        <v>0</v>
      </c>
      <c r="J81" s="108">
        <f t="shared" ref="J81:J82" si="72">+MIN($G$83*$M$80,G81)</f>
        <v>0</v>
      </c>
      <c r="K81" s="106"/>
      <c r="L81" s="110">
        <f>+VLOOKUP($A$80,P5:Q36,2,0)</f>
        <v>0.25</v>
      </c>
      <c r="M81" s="110">
        <f>+VLOOKUP($A$80,P5:R36,3,0)</f>
        <v>1</v>
      </c>
    </row>
    <row r="82" spans="1:13" ht="15.75" thickBot="1" x14ac:dyDescent="0.3">
      <c r="A82" s="307"/>
      <c r="B82" s="101"/>
      <c r="C82" s="109"/>
      <c r="D82" s="116"/>
      <c r="E82" s="145">
        <f>+VLOOKUP($A$80,$P$4:$S$35,4,0)</f>
        <v>0.91</v>
      </c>
      <c r="F82" s="106">
        <f t="shared" si="69"/>
        <v>0</v>
      </c>
      <c r="G82" s="106">
        <f t="shared" si="70"/>
        <v>0</v>
      </c>
      <c r="H82" s="112"/>
      <c r="I82" s="106">
        <f t="shared" si="71"/>
        <v>0</v>
      </c>
      <c r="J82" s="108">
        <f t="shared" si="72"/>
        <v>0</v>
      </c>
      <c r="K82" s="113"/>
      <c r="L82" s="110">
        <f>+VLOOKUP($A$80,P6:Q37,2,0)</f>
        <v>0.25</v>
      </c>
      <c r="M82" s="110">
        <f>+VLOOKUP($A$80,P6:R37,3,0)</f>
        <v>1</v>
      </c>
    </row>
    <row r="83" spans="1:13" ht="15.75" thickBot="1" x14ac:dyDescent="0.3">
      <c r="A83" s="117"/>
      <c r="B83" s="118"/>
      <c r="C83" s="118"/>
      <c r="D83" s="119">
        <f>SUM(D80:D82)</f>
        <v>0</v>
      </c>
      <c r="E83" s="144"/>
      <c r="F83" s="119">
        <f>SUM(F80:F82)</f>
        <v>0</v>
      </c>
      <c r="G83" s="119">
        <f>+MIN($F$103*L83,F83)</f>
        <v>0</v>
      </c>
      <c r="H83" s="120">
        <f>+IFERROR(G83/F83,0)</f>
        <v>0</v>
      </c>
      <c r="I83" s="119">
        <f>SUM(I80:I82)</f>
        <v>0</v>
      </c>
      <c r="J83" s="163">
        <f t="shared" ref="J83:K83" si="73">SUM(J80:J82)</f>
        <v>0</v>
      </c>
      <c r="K83" s="171">
        <f t="shared" si="73"/>
        <v>0</v>
      </c>
      <c r="L83" s="164">
        <f>+VLOOKUP(A80,P4:Q35,2,0)</f>
        <v>0.25</v>
      </c>
      <c r="M83" s="204">
        <f>+VLOOKUP(A80,P4:R35,3,0)</f>
        <v>1</v>
      </c>
    </row>
    <row r="84" spans="1:13" x14ac:dyDescent="0.25">
      <c r="A84" s="313" t="s">
        <v>45</v>
      </c>
      <c r="B84" s="225"/>
      <c r="C84" s="226"/>
      <c r="D84" s="227"/>
      <c r="E84" s="200">
        <f>+VLOOKUP($A$84,$P$5:$S$29,4,FALSE)</f>
        <v>0.95</v>
      </c>
      <c r="F84" s="167">
        <f>+D84*E84</f>
        <v>0</v>
      </c>
      <c r="G84" s="201">
        <f>+F84*$H$90</f>
        <v>0</v>
      </c>
      <c r="H84" s="202"/>
      <c r="I84" s="201">
        <f>+F84*$H$90</f>
        <v>0</v>
      </c>
      <c r="J84" s="165">
        <f>+MIN($G$90*$M$84,G84)</f>
        <v>0</v>
      </c>
      <c r="K84" s="165"/>
      <c r="L84" s="203">
        <f t="shared" ref="L84:L90" si="74">+VLOOKUP($A$84,$P$5:$S$29,2,FALSE)</f>
        <v>0.5</v>
      </c>
      <c r="M84" s="203">
        <f t="shared" ref="M84:M90" si="75">+VLOOKUP($A$84,$P$5:$R$29,3,FALSE)</f>
        <v>0.4</v>
      </c>
    </row>
    <row r="85" spans="1:13" x14ac:dyDescent="0.25">
      <c r="A85" s="314"/>
      <c r="B85" s="215"/>
      <c r="C85" s="222"/>
      <c r="D85" s="216"/>
      <c r="E85" s="140">
        <f>+VLOOKUP($A$84,$P$5:$S$29,4,FALSE)</f>
        <v>0.95</v>
      </c>
      <c r="F85" s="113">
        <f t="shared" ref="F85:F89" si="76">+D85*E85</f>
        <v>0</v>
      </c>
      <c r="G85" s="201">
        <f t="shared" ref="G85:G89" si="77">+F85*$H$90</f>
        <v>0</v>
      </c>
      <c r="H85" s="112"/>
      <c r="I85" s="201">
        <f t="shared" ref="I85:I89" si="78">+F85*$H$90</f>
        <v>0</v>
      </c>
      <c r="J85" s="165">
        <f t="shared" ref="J85:J89" si="79">+MIN($G$90*$M$84,G85)</f>
        <v>0</v>
      </c>
      <c r="K85" s="108"/>
      <c r="L85" s="110">
        <f t="shared" si="74"/>
        <v>0.5</v>
      </c>
      <c r="M85" s="110">
        <f t="shared" si="75"/>
        <v>0.4</v>
      </c>
    </row>
    <row r="86" spans="1:13" x14ac:dyDescent="0.25">
      <c r="A86" s="314" t="s">
        <v>46</v>
      </c>
      <c r="B86" s="217"/>
      <c r="C86" s="223"/>
      <c r="D86" s="218"/>
      <c r="E86" s="141">
        <f>+VLOOKUP($A$86,$P$5:$S$29,4,FALSE)</f>
        <v>0.91</v>
      </c>
      <c r="F86" s="113">
        <f t="shared" si="76"/>
        <v>0</v>
      </c>
      <c r="G86" s="201">
        <f t="shared" si="77"/>
        <v>0</v>
      </c>
      <c r="H86" s="112"/>
      <c r="I86" s="201">
        <f t="shared" si="78"/>
        <v>0</v>
      </c>
      <c r="J86" s="165">
        <f t="shared" si="79"/>
        <v>0</v>
      </c>
      <c r="K86" s="108"/>
      <c r="L86" s="110">
        <f t="shared" si="74"/>
        <v>0.5</v>
      </c>
      <c r="M86" s="110">
        <f t="shared" si="75"/>
        <v>0.4</v>
      </c>
    </row>
    <row r="87" spans="1:13" x14ac:dyDescent="0.25">
      <c r="A87" s="314"/>
      <c r="B87" s="217"/>
      <c r="C87" s="223"/>
      <c r="D87" s="218"/>
      <c r="E87" s="141">
        <f>+VLOOKUP($A$86,$P$5:$S$29,4,FALSE)</f>
        <v>0.91</v>
      </c>
      <c r="F87" s="113">
        <f t="shared" si="76"/>
        <v>0</v>
      </c>
      <c r="G87" s="201">
        <f t="shared" si="77"/>
        <v>0</v>
      </c>
      <c r="H87" s="112"/>
      <c r="I87" s="201">
        <f t="shared" si="78"/>
        <v>0</v>
      </c>
      <c r="J87" s="165">
        <f t="shared" si="79"/>
        <v>0</v>
      </c>
      <c r="K87" s="108"/>
      <c r="L87" s="110">
        <f t="shared" si="74"/>
        <v>0.5</v>
      </c>
      <c r="M87" s="110">
        <f t="shared" si="75"/>
        <v>0.4</v>
      </c>
    </row>
    <row r="88" spans="1:13" x14ac:dyDescent="0.25">
      <c r="A88" s="314" t="s">
        <v>47</v>
      </c>
      <c r="B88" s="219"/>
      <c r="C88" s="224"/>
      <c r="D88" s="220"/>
      <c r="E88" s="142">
        <f>+VLOOKUP($A$88,$P$5:$S$29,4,FALSE)</f>
        <v>0.9</v>
      </c>
      <c r="F88" s="113">
        <f t="shared" si="76"/>
        <v>0</v>
      </c>
      <c r="G88" s="201">
        <f t="shared" si="77"/>
        <v>0</v>
      </c>
      <c r="H88" s="112"/>
      <c r="I88" s="201">
        <f t="shared" si="78"/>
        <v>0</v>
      </c>
      <c r="J88" s="165">
        <f t="shared" si="79"/>
        <v>0</v>
      </c>
      <c r="K88" s="108"/>
      <c r="L88" s="110">
        <f t="shared" si="74"/>
        <v>0.5</v>
      </c>
      <c r="M88" s="110">
        <f t="shared" si="75"/>
        <v>0.4</v>
      </c>
    </row>
    <row r="89" spans="1:13" ht="15.75" thickBot="1" x14ac:dyDescent="0.3">
      <c r="A89" s="315"/>
      <c r="B89" s="219"/>
      <c r="C89" s="224"/>
      <c r="D89" s="220"/>
      <c r="E89" s="142">
        <f>+VLOOKUP($A$88,$P$5:$S$29,4,FALSE)</f>
        <v>0.9</v>
      </c>
      <c r="F89" s="113">
        <f t="shared" si="76"/>
        <v>0</v>
      </c>
      <c r="G89" s="201">
        <f t="shared" si="77"/>
        <v>0</v>
      </c>
      <c r="H89" s="112"/>
      <c r="I89" s="201">
        <f t="shared" si="78"/>
        <v>0</v>
      </c>
      <c r="J89" s="165">
        <f t="shared" si="79"/>
        <v>0</v>
      </c>
      <c r="K89" s="108"/>
      <c r="L89" s="110">
        <f t="shared" si="74"/>
        <v>0.5</v>
      </c>
      <c r="M89" s="110">
        <f t="shared" si="75"/>
        <v>0.4</v>
      </c>
    </row>
    <row r="90" spans="1:13" ht="15.75" thickBot="1" x14ac:dyDescent="0.3">
      <c r="A90" s="117"/>
      <c r="B90" s="118"/>
      <c r="C90" s="118"/>
      <c r="D90" s="119">
        <f>SUM(D84:D89)</f>
        <v>0</v>
      </c>
      <c r="E90" s="144"/>
      <c r="F90" s="119">
        <f>SUM(F84:F89)</f>
        <v>0</v>
      </c>
      <c r="G90" s="119">
        <f>+MIN($F$103*L90,F90)</f>
        <v>0</v>
      </c>
      <c r="H90" s="120">
        <f>+IFERROR(G90/F90,0)</f>
        <v>0</v>
      </c>
      <c r="I90" s="119">
        <f>SUM(I84:I89)</f>
        <v>0</v>
      </c>
      <c r="J90" s="163">
        <f>SUM(J84:J89)</f>
        <v>0</v>
      </c>
      <c r="K90" s="171">
        <f t="shared" ref="K90" si="80">SUM(K84:K85)</f>
        <v>0</v>
      </c>
      <c r="L90" s="164">
        <f t="shared" si="74"/>
        <v>0.5</v>
      </c>
      <c r="M90" s="204">
        <f t="shared" si="75"/>
        <v>0.4</v>
      </c>
    </row>
    <row r="91" spans="1:13" x14ac:dyDescent="0.25">
      <c r="A91" s="306" t="str">
        <f>+P31</f>
        <v>HS Şemsiye Fonu Payları</v>
      </c>
      <c r="B91" s="225"/>
      <c r="C91" s="226"/>
      <c r="D91" s="227"/>
      <c r="E91" s="200">
        <f>+VLOOKUP($A$91,$P$4:$S$35,4,0)</f>
        <v>0.89</v>
      </c>
      <c r="F91" s="167">
        <f>+D91*E91</f>
        <v>0</v>
      </c>
      <c r="G91" s="201">
        <f>+F91*$H$95</f>
        <v>0</v>
      </c>
      <c r="H91" s="202"/>
      <c r="I91" s="201">
        <f>+F91*$H$95</f>
        <v>0</v>
      </c>
      <c r="J91" s="165">
        <f>+MIN($G$95*$M$91,G91)</f>
        <v>0</v>
      </c>
      <c r="K91" s="165"/>
      <c r="L91" s="203">
        <f>+VLOOKUP($A$91,P4:Q35,2,0)</f>
        <v>0.5</v>
      </c>
      <c r="M91" s="203">
        <f>+VLOOKUP($A$91,P4:R35,3,0)</f>
        <v>0.2</v>
      </c>
    </row>
    <row r="92" spans="1:13" ht="15.75" thickBot="1" x14ac:dyDescent="0.3">
      <c r="A92" s="307"/>
      <c r="B92" s="228"/>
      <c r="C92" s="222"/>
      <c r="D92" s="216"/>
      <c r="E92" s="200">
        <f>+VLOOKUP($A$91,$P$4:$S$35,4,0)</f>
        <v>0.89</v>
      </c>
      <c r="F92" s="113">
        <f t="shared" ref="F92:F94" si="81">+D92*E92</f>
        <v>0</v>
      </c>
      <c r="G92" s="201">
        <f t="shared" ref="G92:G94" si="82">+F92*$H$95</f>
        <v>0</v>
      </c>
      <c r="H92" s="112"/>
      <c r="I92" s="201">
        <f t="shared" ref="I92:I94" si="83">+F92*$H$95</f>
        <v>0</v>
      </c>
      <c r="J92" s="165">
        <f t="shared" ref="J92:J94" si="84">+MIN($G$95*$M$91,G92)</f>
        <v>0</v>
      </c>
      <c r="K92" s="114"/>
      <c r="L92" s="110">
        <f>+VLOOKUP($A$91,P5:Q36,2,0)</f>
        <v>0.5</v>
      </c>
      <c r="M92" s="110">
        <f>+VLOOKUP($A$91,P5:R36,3,0)</f>
        <v>0.2</v>
      </c>
    </row>
    <row r="93" spans="1:13" x14ac:dyDescent="0.25">
      <c r="A93" s="308" t="str">
        <f>+P32</f>
        <v>BA Şemsiye Fonu Payları</v>
      </c>
      <c r="B93" s="229"/>
      <c r="C93" s="223"/>
      <c r="D93" s="218"/>
      <c r="E93" s="141">
        <f>+VLOOKUP($A$93,$P$4:$S$35,4,0)</f>
        <v>0.89</v>
      </c>
      <c r="F93" s="113">
        <f t="shared" si="81"/>
        <v>0</v>
      </c>
      <c r="G93" s="201">
        <f t="shared" si="82"/>
        <v>0</v>
      </c>
      <c r="H93" s="112"/>
      <c r="I93" s="201">
        <f t="shared" si="83"/>
        <v>0</v>
      </c>
      <c r="J93" s="165">
        <f t="shared" si="84"/>
        <v>0</v>
      </c>
      <c r="K93" s="109"/>
      <c r="L93" s="110">
        <f>+VLOOKUP($A$93,P6:Q37,2,0)</f>
        <v>0.5</v>
      </c>
      <c r="M93" s="110">
        <f>+VLOOKUP($A$93,P6:R37,3,0)</f>
        <v>0.2</v>
      </c>
    </row>
    <row r="94" spans="1:13" ht="15.75" thickBot="1" x14ac:dyDescent="0.3">
      <c r="A94" s="307"/>
      <c r="B94" s="229"/>
      <c r="C94" s="223"/>
      <c r="D94" s="218"/>
      <c r="E94" s="141">
        <f>+VLOOKUP($A$93,$P$4:$S$35,4,0)</f>
        <v>0.89</v>
      </c>
      <c r="F94" s="113">
        <f t="shared" si="81"/>
        <v>0</v>
      </c>
      <c r="G94" s="201">
        <f t="shared" si="82"/>
        <v>0</v>
      </c>
      <c r="H94" s="112"/>
      <c r="I94" s="201">
        <f t="shared" si="83"/>
        <v>0</v>
      </c>
      <c r="J94" s="165">
        <f t="shared" si="84"/>
        <v>0</v>
      </c>
      <c r="K94" s="109"/>
      <c r="L94" s="110">
        <f>+VLOOKUP($A$93,P7:Q38,2,0)</f>
        <v>0.5</v>
      </c>
      <c r="M94" s="110">
        <f>+VLOOKUP($A$93,P7:R38,3,0)</f>
        <v>0.2</v>
      </c>
    </row>
    <row r="95" spans="1:13" ht="15.75" thickBot="1" x14ac:dyDescent="0.3">
      <c r="A95" s="117"/>
      <c r="B95" s="118"/>
      <c r="C95" s="118"/>
      <c r="D95" s="119">
        <f>SUM(D91:D94)</f>
        <v>0</v>
      </c>
      <c r="E95" s="144"/>
      <c r="F95" s="119">
        <f>SUM(F91:F94)</f>
        <v>0</v>
      </c>
      <c r="G95" s="119">
        <f>+MIN($F$103*L95,F95)</f>
        <v>0</v>
      </c>
      <c r="H95" s="120">
        <f>+IFERROR(G95/F95,0)</f>
        <v>0</v>
      </c>
      <c r="I95" s="119">
        <f>SUM(I91:I94)</f>
        <v>0</v>
      </c>
      <c r="J95" s="119">
        <f>SUM(J91:J94)</f>
        <v>0</v>
      </c>
      <c r="K95" s="119">
        <f t="shared" ref="K95" si="85">SUM(K91:K92)</f>
        <v>0</v>
      </c>
      <c r="L95" s="121">
        <f>+VLOOKUP($A$91,$P$4:$Q$35,2,0)</f>
        <v>0.5</v>
      </c>
      <c r="M95" s="121">
        <f>+VLOOKUP($A$91,$P$4:$R$35,3,0)</f>
        <v>0.2</v>
      </c>
    </row>
    <row r="96" spans="1:13" x14ac:dyDescent="0.25">
      <c r="A96" s="308" t="s">
        <v>51</v>
      </c>
      <c r="B96" s="101"/>
      <c r="C96" s="109"/>
      <c r="D96" s="106"/>
      <c r="E96" s="145">
        <f>+VLOOKUP($A$96,$P$4:$S$35,4,0)</f>
        <v>1</v>
      </c>
      <c r="F96" s="113">
        <f>+D96*E96</f>
        <v>0</v>
      </c>
      <c r="G96" s="106">
        <f>+F96*$H$98</f>
        <v>0</v>
      </c>
      <c r="H96" s="112"/>
      <c r="I96" s="106">
        <f>+F96*$H$98</f>
        <v>0</v>
      </c>
      <c r="J96" s="108">
        <f>+MIN($G$98*$M$96,G96)</f>
        <v>0</v>
      </c>
      <c r="K96" s="109"/>
      <c r="L96" s="110">
        <f>+VLOOKUP($A$96,$P$4:$R$35,2,0)</f>
        <v>0.5</v>
      </c>
      <c r="M96" s="110">
        <f>+VLOOKUP($A$96,$P$4:$R$35,3,0)</f>
        <v>1</v>
      </c>
    </row>
    <row r="97" spans="1:29" ht="15.75" thickBot="1" x14ac:dyDescent="0.3">
      <c r="A97" s="307"/>
      <c r="B97" s="101"/>
      <c r="C97" s="109"/>
      <c r="D97" s="106"/>
      <c r="E97" s="145">
        <f>+VLOOKUP($A$96,$P$4:$S$35,4,0)</f>
        <v>1</v>
      </c>
      <c r="F97" s="113">
        <f>+D97*E97</f>
        <v>0</v>
      </c>
      <c r="G97" s="106">
        <f>+F97*$H$98</f>
        <v>0</v>
      </c>
      <c r="H97" s="112"/>
      <c r="I97" s="106">
        <f>+F97*$H$98</f>
        <v>0</v>
      </c>
      <c r="J97" s="108">
        <f>+MIN($G$98*$M$96,G97)</f>
        <v>0</v>
      </c>
      <c r="K97" s="109"/>
      <c r="L97" s="110">
        <f>+VLOOKUP($A$96,$P$4:$R$35,2,0)</f>
        <v>0.5</v>
      </c>
      <c r="M97" s="110">
        <f>+VLOOKUP($A$96,$P$4:$R$35,3,0)</f>
        <v>1</v>
      </c>
    </row>
    <row r="98" spans="1:29" ht="15.75" thickBot="1" x14ac:dyDescent="0.3">
      <c r="A98" s="117"/>
      <c r="B98" s="118"/>
      <c r="C98" s="118"/>
      <c r="D98" s="119">
        <f>SUM(D96:D97)</f>
        <v>0</v>
      </c>
      <c r="E98" s="144"/>
      <c r="F98" s="119">
        <f>SUM(F96:F97)</f>
        <v>0</v>
      </c>
      <c r="G98" s="119">
        <f>+MIN($F$103*L98,F98)</f>
        <v>0</v>
      </c>
      <c r="H98" s="120">
        <f>+IFERROR(G98/F98,0)</f>
        <v>0</v>
      </c>
      <c r="I98" s="119">
        <f>SUM(I96:I97)</f>
        <v>0</v>
      </c>
      <c r="J98" s="119">
        <f>SUM(J96:J97)</f>
        <v>0</v>
      </c>
      <c r="K98" s="119">
        <f t="shared" ref="K98" si="86">SUM(K94:K95)</f>
        <v>0</v>
      </c>
      <c r="L98" s="121">
        <f>+VLOOKUP(A96,P4:Q35,2,0)</f>
        <v>0.5</v>
      </c>
      <c r="M98" s="121">
        <f>+VLOOKUP(A96,P4:R35,3,0)</f>
        <v>1</v>
      </c>
    </row>
    <row r="99" spans="1:29" x14ac:dyDescent="0.25">
      <c r="A99" s="308" t="s">
        <v>57</v>
      </c>
      <c r="B99" s="101"/>
      <c r="C99" s="109"/>
      <c r="D99" s="106"/>
      <c r="E99" s="145">
        <f>+VLOOKUP($A$99,$P$4:$S$35,4,0)</f>
        <v>1</v>
      </c>
      <c r="F99" s="113">
        <f>+D99*E99</f>
        <v>0</v>
      </c>
      <c r="G99" s="106">
        <f>+F99*$H$101</f>
        <v>0</v>
      </c>
      <c r="H99" s="112"/>
      <c r="I99" s="106">
        <f>+F99*$H$101</f>
        <v>0</v>
      </c>
      <c r="J99" s="108">
        <f>+MIN($G$101*$M$99,G99)</f>
        <v>0</v>
      </c>
      <c r="K99" s="109"/>
      <c r="L99" s="110">
        <f>+VLOOKUP($A$99,$P$4:$R$35,2,0)</f>
        <v>0.25</v>
      </c>
      <c r="M99" s="110">
        <f>+VLOOKUP($A$99,$P$4:$R$35,3,0)</f>
        <v>0.2</v>
      </c>
    </row>
    <row r="100" spans="1:29" ht="15.75" thickBot="1" x14ac:dyDescent="0.3">
      <c r="A100" s="307"/>
      <c r="B100" s="101"/>
      <c r="C100" s="109"/>
      <c r="D100" s="106"/>
      <c r="E100" s="145">
        <f>+VLOOKUP($A$99,$P$4:$S$35,4,0)</f>
        <v>1</v>
      </c>
      <c r="F100" s="113">
        <f>+D100*E100</f>
        <v>0</v>
      </c>
      <c r="G100" s="106">
        <f>+F100*$H$101</f>
        <v>0</v>
      </c>
      <c r="H100" s="112"/>
      <c r="I100" s="106">
        <f>+F100*$H$101</f>
        <v>0</v>
      </c>
      <c r="J100" s="108">
        <f>+MIN($G$101*$M$99,G100)</f>
        <v>0</v>
      </c>
      <c r="K100" s="109"/>
      <c r="L100" s="110">
        <f>+VLOOKUP($A$99,$P$4:$R$35,2,0)</f>
        <v>0.25</v>
      </c>
      <c r="M100" s="110">
        <f>+VLOOKUP($A$99,$P$4:$R$35,3,0)</f>
        <v>0.2</v>
      </c>
    </row>
    <row r="101" spans="1:29" ht="15.75" thickBot="1" x14ac:dyDescent="0.3">
      <c r="A101" s="117"/>
      <c r="B101" s="118"/>
      <c r="C101" s="118"/>
      <c r="D101" s="119">
        <f>SUM(D99:D100)</f>
        <v>0</v>
      </c>
      <c r="E101" s="133"/>
      <c r="F101" s="119">
        <f>SUM(F99:F100)</f>
        <v>0</v>
      </c>
      <c r="G101" s="119">
        <f>+MIN($F$103*L101,F101)</f>
        <v>0</v>
      </c>
      <c r="H101" s="120">
        <f>+IFERROR(G101/F101,0)</f>
        <v>0</v>
      </c>
      <c r="I101" s="119">
        <f>SUM(I99:I100)</f>
        <v>0</v>
      </c>
      <c r="J101" s="119">
        <f>SUM(J99:J100)</f>
        <v>0</v>
      </c>
      <c r="K101" s="119">
        <f t="shared" ref="K101" si="87">SUM(K97:K98)</f>
        <v>0</v>
      </c>
      <c r="L101" s="121">
        <f>+VLOOKUP(A99,P4:Q35,2,0)</f>
        <v>0.25</v>
      </c>
      <c r="M101" s="121">
        <f>+VLOOKUP(A99,P4:R35,3,0)</f>
        <v>0.2</v>
      </c>
    </row>
    <row r="102" spans="1:29" s="1" customFormat="1" ht="15.75" thickBot="1" x14ac:dyDescent="0.3">
      <c r="A102"/>
      <c r="B102"/>
      <c r="C102"/>
      <c r="D102"/>
      <c r="E102"/>
      <c r="F102" s="31"/>
      <c r="G102" s="31"/>
      <c r="J102" s="31"/>
      <c r="K102"/>
      <c r="L102"/>
      <c r="M102"/>
      <c r="N102" s="230"/>
      <c r="O102"/>
      <c r="P102"/>
      <c r="Q102"/>
      <c r="R102"/>
      <c r="S102"/>
      <c r="T102"/>
      <c r="U102"/>
      <c r="V102"/>
      <c r="W102"/>
      <c r="X102"/>
      <c r="Y102"/>
      <c r="Z102"/>
      <c r="AA102"/>
      <c r="AB102"/>
      <c r="AC102"/>
    </row>
    <row r="103" spans="1:29" s="1" customFormat="1" ht="15.75" thickBot="1" x14ac:dyDescent="0.3">
      <c r="A103" s="84" t="s">
        <v>58</v>
      </c>
      <c r="B103" s="148"/>
      <c r="C103" s="148"/>
      <c r="D103" s="148"/>
      <c r="E103" s="148"/>
      <c r="F103" s="149">
        <f>+F10+F26+F36+F43+F56+F69+F79+F83+F90+F95+F98+F101</f>
        <v>0</v>
      </c>
      <c r="G103" s="149">
        <f t="shared" ref="G103:J103" si="88">+G10+G26+G36+G43+G56+G69+G79+G83+G90+G95+G98+G101</f>
        <v>0</v>
      </c>
      <c r="H103" s="149"/>
      <c r="I103" s="149"/>
      <c r="J103" s="149">
        <f t="shared" si="88"/>
        <v>0</v>
      </c>
      <c r="K103" s="149"/>
      <c r="L103" s="149"/>
      <c r="M103" s="150"/>
      <c r="N103" s="230"/>
      <c r="O103"/>
      <c r="P103"/>
      <c r="Q103"/>
      <c r="R103"/>
      <c r="S103"/>
      <c r="T103"/>
      <c r="U103"/>
      <c r="V103"/>
      <c r="W103"/>
      <c r="X103"/>
      <c r="Y103"/>
      <c r="Z103"/>
      <c r="AA103"/>
      <c r="AB103"/>
      <c r="AC103"/>
    </row>
    <row r="105" spans="1:29" s="1" customFormat="1" ht="32.25" customHeight="1" x14ac:dyDescent="0.25">
      <c r="A105"/>
      <c r="B105"/>
      <c r="C105"/>
      <c r="D105"/>
      <c r="E105"/>
      <c r="F105" s="51"/>
      <c r="G105" s="51"/>
      <c r="J105"/>
      <c r="K105"/>
      <c r="L105"/>
      <c r="M105"/>
      <c r="N105" s="230"/>
      <c r="O105"/>
      <c r="P105"/>
      <c r="Q105"/>
      <c r="R105"/>
      <c r="S105"/>
      <c r="T105"/>
      <c r="U105"/>
      <c r="V105"/>
      <c r="W105"/>
      <c r="X105"/>
      <c r="Y105"/>
      <c r="Z105"/>
      <c r="AA105"/>
      <c r="AB105"/>
      <c r="AC105"/>
    </row>
    <row r="106" spans="1:29" s="1" customFormat="1" x14ac:dyDescent="0.25">
      <c r="A106"/>
      <c r="B106"/>
      <c r="C106"/>
      <c r="D106"/>
      <c r="E106"/>
      <c r="F106" s="56"/>
      <c r="G106"/>
      <c r="J106"/>
      <c r="K106"/>
      <c r="L106"/>
      <c r="M106"/>
      <c r="N106" s="230"/>
      <c r="O106"/>
      <c r="P106"/>
      <c r="Q106"/>
      <c r="R106"/>
      <c r="S106"/>
      <c r="T106"/>
      <c r="U106"/>
      <c r="V106"/>
      <c r="W106"/>
      <c r="X106"/>
      <c r="Y106"/>
      <c r="Z106"/>
      <c r="AA106"/>
      <c r="AB106"/>
      <c r="AC106"/>
    </row>
    <row r="109" spans="1:29" s="1" customFormat="1" x14ac:dyDescent="0.25">
      <c r="A109"/>
      <c r="B109"/>
      <c r="C109"/>
      <c r="D109"/>
      <c r="E109"/>
      <c r="F109" s="51"/>
      <c r="G109" s="54"/>
      <c r="J109"/>
      <c r="K109"/>
      <c r="L109"/>
      <c r="M109"/>
      <c r="N109" s="230"/>
      <c r="O109"/>
      <c r="P109"/>
      <c r="Q109"/>
      <c r="R109"/>
      <c r="S109"/>
      <c r="T109"/>
      <c r="U109"/>
      <c r="V109"/>
      <c r="W109"/>
      <c r="X109"/>
      <c r="Y109"/>
      <c r="Z109"/>
      <c r="AA109"/>
      <c r="AB109"/>
      <c r="AC109"/>
    </row>
    <row r="110" spans="1:29" s="1" customFormat="1" x14ac:dyDescent="0.25">
      <c r="A110"/>
      <c r="B110"/>
      <c r="C110"/>
      <c r="D110"/>
      <c r="E110"/>
      <c r="F110"/>
      <c r="G110" s="55"/>
      <c r="J110"/>
      <c r="K110"/>
      <c r="L110"/>
      <c r="M110"/>
      <c r="N110" s="230"/>
      <c r="O110"/>
      <c r="P110"/>
      <c r="Q110"/>
      <c r="R110"/>
      <c r="S110"/>
      <c r="T110"/>
      <c r="U110"/>
      <c r="V110"/>
      <c r="W110"/>
      <c r="X110"/>
      <c r="Y110"/>
      <c r="Z110"/>
      <c r="AA110"/>
      <c r="AB110"/>
      <c r="AC110"/>
    </row>
    <row r="112" spans="1:29" s="1" customFormat="1" ht="33.75" customHeight="1" x14ac:dyDescent="0.25">
      <c r="A112"/>
      <c r="B112"/>
      <c r="C112"/>
      <c r="D112"/>
      <c r="E112"/>
      <c r="F112"/>
      <c r="G112"/>
      <c r="J112"/>
      <c r="K112"/>
      <c r="L112"/>
      <c r="M112"/>
      <c r="N112" s="230"/>
      <c r="O112"/>
      <c r="P112"/>
      <c r="Q112"/>
      <c r="R112"/>
      <c r="S112"/>
      <c r="T112"/>
      <c r="U112"/>
      <c r="V112"/>
      <c r="W112"/>
      <c r="X112"/>
      <c r="Y112"/>
      <c r="Z112"/>
      <c r="AA112"/>
      <c r="AB112"/>
      <c r="AC112"/>
    </row>
  </sheetData>
  <mergeCells count="28">
    <mergeCell ref="A30:A32"/>
    <mergeCell ref="A5:A9"/>
    <mergeCell ref="A11:A15"/>
    <mergeCell ref="A16:A20"/>
    <mergeCell ref="A21:A25"/>
    <mergeCell ref="A27:A29"/>
    <mergeCell ref="A70:A72"/>
    <mergeCell ref="A33:A35"/>
    <mergeCell ref="A37:A39"/>
    <mergeCell ref="A40:A42"/>
    <mergeCell ref="A44:A46"/>
    <mergeCell ref="A47:A49"/>
    <mergeCell ref="A50:A52"/>
    <mergeCell ref="A53:A55"/>
    <mergeCell ref="A57:A59"/>
    <mergeCell ref="A60:A62"/>
    <mergeCell ref="A63:A65"/>
    <mergeCell ref="A66:A68"/>
    <mergeCell ref="A91:A92"/>
    <mergeCell ref="A93:A94"/>
    <mergeCell ref="A96:A97"/>
    <mergeCell ref="A99:A100"/>
    <mergeCell ref="A73:A75"/>
    <mergeCell ref="A76:A78"/>
    <mergeCell ref="A80:A82"/>
    <mergeCell ref="A84:A85"/>
    <mergeCell ref="A86:A87"/>
    <mergeCell ref="A88:A89"/>
  </mergeCells>
  <pageMargins left="0.7" right="0.7" top="0.75" bottom="0.75" header="0.3" footer="0.3"/>
  <pageSetup paperSize="9" orientation="portrait" r:id="rId1"/>
  <headerFooter>
    <oddFooter>&amp;C&amp;1#&amp;"Calibri"&amp;10&amp;KA80000Gizlilik Seviyesi: Halka Açık (Tasnif Dışı)</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112"/>
  <sheetViews>
    <sheetView topLeftCell="A58" zoomScale="85" zoomScaleNormal="85" workbookViewId="0">
      <selection activeCell="D80" sqref="D80"/>
    </sheetView>
  </sheetViews>
  <sheetFormatPr defaultRowHeight="15" x14ac:dyDescent="0.25"/>
  <cols>
    <col min="1" max="1" width="29.5703125" customWidth="1"/>
    <col min="2" max="2" width="20.5703125" bestFit="1" customWidth="1"/>
    <col min="3" max="3" width="15.140625" customWidth="1"/>
    <col min="4" max="4" width="19.140625" bestFit="1" customWidth="1"/>
    <col min="6" max="6" width="24.42578125" customWidth="1"/>
    <col min="7" max="7" width="26" bestFit="1" customWidth="1"/>
    <col min="8" max="8" width="12" style="1" bestFit="1" customWidth="1"/>
    <col min="9" max="9" width="16.28515625" style="1" bestFit="1" customWidth="1"/>
    <col min="10" max="10" width="26" bestFit="1" customWidth="1"/>
    <col min="11" max="11" width="16.140625" customWidth="1"/>
    <col min="12" max="12" width="11.7109375" customWidth="1"/>
    <col min="13" max="13" width="15.42578125" customWidth="1"/>
    <col min="14" max="14" width="15.42578125" style="230" customWidth="1"/>
    <col min="16" max="16" width="27.85546875" customWidth="1"/>
    <col min="17" max="17" width="10.42578125" customWidth="1"/>
    <col min="18" max="20" width="10.140625" customWidth="1"/>
    <col min="21" max="21" width="19.42578125" customWidth="1"/>
    <col min="22" max="22" width="16" bestFit="1" customWidth="1"/>
    <col min="23" max="23" width="19.140625" bestFit="1" customWidth="1"/>
    <col min="24" max="24" width="8" bestFit="1" customWidth="1"/>
    <col min="25" max="25" width="21.42578125" bestFit="1" customWidth="1"/>
    <col min="26" max="27" width="20.140625" bestFit="1" customWidth="1"/>
    <col min="28" max="28" width="12.5703125" customWidth="1"/>
    <col min="29" max="29" width="14.28515625" customWidth="1"/>
  </cols>
  <sheetData>
    <row r="1" spans="1:29" ht="15.75" thickBot="1" x14ac:dyDescent="0.3">
      <c r="F1" s="151" t="s">
        <v>5</v>
      </c>
      <c r="G1" s="151" t="s">
        <v>6</v>
      </c>
      <c r="H1" s="151"/>
      <c r="I1" s="151"/>
      <c r="J1" s="151" t="s">
        <v>9</v>
      </c>
    </row>
    <row r="2" spans="1:29" x14ac:dyDescent="0.25">
      <c r="F2" s="152">
        <f>+F103</f>
        <v>2832429.4721499998</v>
      </c>
      <c r="G2" s="152">
        <f>+G103</f>
        <v>2669873.2082249997</v>
      </c>
      <c r="H2" s="153"/>
      <c r="I2" s="153"/>
      <c r="J2" s="152">
        <f>+J103</f>
        <v>1077132.52829</v>
      </c>
    </row>
    <row r="3" spans="1:29" ht="15.75" thickBot="1" x14ac:dyDescent="0.3"/>
    <row r="4" spans="1:29" ht="70.5" customHeight="1" thickTop="1" thickBot="1" x14ac:dyDescent="0.3">
      <c r="A4" s="122" t="s">
        <v>0</v>
      </c>
      <c r="B4" s="122" t="s">
        <v>1</v>
      </c>
      <c r="C4" s="122" t="s">
        <v>2</v>
      </c>
      <c r="D4" s="122" t="s">
        <v>3</v>
      </c>
      <c r="E4" s="135" t="s">
        <v>4</v>
      </c>
      <c r="F4" s="122" t="s">
        <v>5</v>
      </c>
      <c r="G4" s="122" t="s">
        <v>6</v>
      </c>
      <c r="H4" s="122" t="s">
        <v>7</v>
      </c>
      <c r="I4" s="122" t="s">
        <v>8</v>
      </c>
      <c r="J4" s="122" t="s">
        <v>9</v>
      </c>
      <c r="K4" s="122" t="s">
        <v>10</v>
      </c>
      <c r="L4" s="122" t="s">
        <v>11</v>
      </c>
      <c r="M4" s="122" t="s">
        <v>12</v>
      </c>
      <c r="N4" s="231"/>
      <c r="P4" s="189" t="s">
        <v>0</v>
      </c>
      <c r="Q4" s="190" t="s">
        <v>11</v>
      </c>
      <c r="R4" s="190" t="s">
        <v>12</v>
      </c>
      <c r="S4" s="191" t="s">
        <v>13</v>
      </c>
      <c r="T4" s="8"/>
      <c r="U4" s="105" t="s">
        <v>0</v>
      </c>
      <c r="V4" s="105" t="s">
        <v>2</v>
      </c>
      <c r="W4" s="105" t="s">
        <v>3</v>
      </c>
      <c r="X4" s="105" t="s">
        <v>4</v>
      </c>
      <c r="Y4" s="105" t="s">
        <v>5</v>
      </c>
      <c r="Z4" s="105" t="s">
        <v>6</v>
      </c>
      <c r="AA4" s="105" t="s">
        <v>9</v>
      </c>
      <c r="AB4" s="105" t="s">
        <v>11</v>
      </c>
      <c r="AC4" s="105" t="s">
        <v>12</v>
      </c>
    </row>
    <row r="5" spans="1:29" ht="16.5" thickTop="1" thickBot="1" x14ac:dyDescent="0.3">
      <c r="A5" s="320" t="s">
        <v>14</v>
      </c>
      <c r="B5" s="106"/>
      <c r="C5" s="106"/>
      <c r="D5" s="107">
        <v>334120.69</v>
      </c>
      <c r="E5" s="134">
        <f>+VLOOKUP($A$5,$P$5:$S$29,4,FALSE)</f>
        <v>1</v>
      </c>
      <c r="F5" s="106">
        <f>+D5*E5</f>
        <v>334120.69</v>
      </c>
      <c r="G5" s="106">
        <f>+F5*$H$10</f>
        <v>334120.69</v>
      </c>
      <c r="H5" s="106"/>
      <c r="I5" s="106">
        <f>+F5*$H$10</f>
        <v>334120.69</v>
      </c>
      <c r="J5" s="108">
        <f>MIN($G$10*$M$5,G5)</f>
        <v>334120.69</v>
      </c>
      <c r="K5" s="109"/>
      <c r="L5" s="110">
        <f>+VLOOKUP($A$5,$P$5:$Q$29,2,FALSE)</f>
        <v>1</v>
      </c>
      <c r="M5" s="110">
        <f>+VLOOKUP($A$5,$P$5:$R$29,3,FALSE)</f>
        <v>1</v>
      </c>
      <c r="N5" s="232"/>
      <c r="P5" s="59" t="s">
        <v>16</v>
      </c>
      <c r="Q5" s="60">
        <v>0.7</v>
      </c>
      <c r="R5" s="60">
        <v>0.5</v>
      </c>
      <c r="S5" s="61">
        <v>0.97</v>
      </c>
      <c r="T5" s="19"/>
      <c r="U5" s="83" t="str">
        <f>+A5</f>
        <v>CASH_TRY</v>
      </c>
      <c r="V5" s="235">
        <f>+C10</f>
        <v>0</v>
      </c>
      <c r="W5" s="22">
        <f>+D10</f>
        <v>334120.69</v>
      </c>
      <c r="X5" s="138">
        <f>+E10</f>
        <v>0</v>
      </c>
      <c r="Y5" s="22">
        <f>+F10</f>
        <v>334120.69</v>
      </c>
      <c r="Z5" s="22">
        <f>+G10</f>
        <v>334120.69</v>
      </c>
      <c r="AA5" s="139">
        <f>+J10</f>
        <v>334120.69</v>
      </c>
      <c r="AB5" s="57">
        <f>+L10</f>
        <v>1</v>
      </c>
      <c r="AC5" s="57">
        <f>+M10</f>
        <v>1</v>
      </c>
    </row>
    <row r="6" spans="1:29" ht="15.75" thickBot="1" x14ac:dyDescent="0.3">
      <c r="A6" s="318"/>
      <c r="B6" s="106"/>
      <c r="C6" s="106"/>
      <c r="D6" s="106"/>
      <c r="E6" s="134">
        <f>+VLOOKUP($A$5,$P$5:$S$29,4,FALSE)</f>
        <v>1</v>
      </c>
      <c r="F6" s="106">
        <f>+D6*E6</f>
        <v>0</v>
      </c>
      <c r="G6" s="106">
        <f>+F6*$H$10</f>
        <v>0</v>
      </c>
      <c r="H6" s="106"/>
      <c r="I6" s="106">
        <f>+F6*$H$10</f>
        <v>0</v>
      </c>
      <c r="J6" s="108">
        <f t="shared" ref="J6:J9" si="0">MIN($G$10*$M$5,G6)</f>
        <v>0</v>
      </c>
      <c r="K6" s="109"/>
      <c r="L6" s="110">
        <f>+VLOOKUP($A$5,$P$5:$Q$29,2,FALSE)</f>
        <v>1</v>
      </c>
      <c r="M6" s="110">
        <f>+VLOOKUP($A$5,$P$5:$R$29,3,FALSE)</f>
        <v>1</v>
      </c>
      <c r="N6" s="232"/>
      <c r="P6" s="62" t="s">
        <v>18</v>
      </c>
      <c r="Q6" s="63">
        <v>0.7</v>
      </c>
      <c r="R6" s="63">
        <v>0.5</v>
      </c>
      <c r="S6" s="64">
        <v>0.93</v>
      </c>
      <c r="T6" s="19"/>
      <c r="U6" s="83" t="str">
        <f>+A16</f>
        <v>BND_1-5</v>
      </c>
      <c r="V6" s="235" t="str">
        <f>+C26</f>
        <v>AMOUNT</v>
      </c>
      <c r="W6" s="22">
        <f>+D26</f>
        <v>947977.09499999997</v>
      </c>
      <c r="X6" s="138">
        <f>+E26</f>
        <v>0</v>
      </c>
      <c r="Y6" s="22">
        <f>+F26</f>
        <v>919537.78214999998</v>
      </c>
      <c r="Z6" s="22">
        <f>+G26</f>
        <v>919537.78214999998</v>
      </c>
      <c r="AA6" s="139">
        <f>+J26</f>
        <v>459768.89107499999</v>
      </c>
      <c r="AB6" s="57">
        <f>+L26</f>
        <v>0.7</v>
      </c>
      <c r="AC6" s="57">
        <f>+M26</f>
        <v>0.5</v>
      </c>
    </row>
    <row r="7" spans="1:29" ht="15.75" thickBot="1" x14ac:dyDescent="0.3">
      <c r="A7" s="318"/>
      <c r="B7" s="106"/>
      <c r="C7" s="106"/>
      <c r="D7" s="106"/>
      <c r="E7" s="134">
        <f>+VLOOKUP($A$5,$P$5:$S$29,4,FALSE)</f>
        <v>1</v>
      </c>
      <c r="F7" s="106">
        <f t="shared" ref="F7:F9" si="1">+D7*E7</f>
        <v>0</v>
      </c>
      <c r="G7" s="106">
        <f>+F7*$H$10</f>
        <v>0</v>
      </c>
      <c r="H7" s="106"/>
      <c r="I7" s="106">
        <f>+F7*$H$10</f>
        <v>0</v>
      </c>
      <c r="J7" s="108">
        <f t="shared" si="0"/>
        <v>0</v>
      </c>
      <c r="K7" s="109"/>
      <c r="L7" s="110">
        <f>+VLOOKUP($A$5,$P$5:$Q$29,2,FALSE)</f>
        <v>1</v>
      </c>
      <c r="M7" s="110">
        <f>+VLOOKUP($A$5,$P$5:$R$29,3,FALSE)</f>
        <v>1</v>
      </c>
      <c r="N7" s="232"/>
      <c r="P7" s="65" t="s">
        <v>19</v>
      </c>
      <c r="Q7" s="66">
        <v>0.7</v>
      </c>
      <c r="R7" s="66">
        <v>0.5</v>
      </c>
      <c r="S7" s="67">
        <v>0.92</v>
      </c>
      <c r="T7" s="19"/>
      <c r="U7" s="83" t="str">
        <f>+A26</f>
        <v>CASH_FX</v>
      </c>
      <c r="V7" s="235">
        <f>+C36</f>
        <v>0</v>
      </c>
      <c r="W7" s="22">
        <f>+D36</f>
        <v>0</v>
      </c>
      <c r="X7" s="138">
        <f>+E36</f>
        <v>0</v>
      </c>
      <c r="Y7" s="22">
        <f>+F36</f>
        <v>0</v>
      </c>
      <c r="Z7" s="22">
        <f>+G36</f>
        <v>0</v>
      </c>
      <c r="AA7" s="139">
        <f>+J36</f>
        <v>0</v>
      </c>
      <c r="AB7" s="57">
        <f>+L36</f>
        <v>0.7</v>
      </c>
      <c r="AC7" s="57">
        <f>+M36</f>
        <v>1</v>
      </c>
    </row>
    <row r="8" spans="1:29" ht="15.75" thickBot="1" x14ac:dyDescent="0.3">
      <c r="A8" s="318"/>
      <c r="B8" s="106"/>
      <c r="C8" s="106"/>
      <c r="D8" s="106"/>
      <c r="E8" s="134">
        <f>+VLOOKUP($A$5,$P$5:$S$29,4,FALSE)</f>
        <v>1</v>
      </c>
      <c r="F8" s="106">
        <f t="shared" si="1"/>
        <v>0</v>
      </c>
      <c r="G8" s="106">
        <f>+F8*$H$10</f>
        <v>0</v>
      </c>
      <c r="H8" s="106"/>
      <c r="I8" s="106">
        <f>+F8*$H$10</f>
        <v>0</v>
      </c>
      <c r="J8" s="108">
        <f t="shared" si="0"/>
        <v>0</v>
      </c>
      <c r="K8" s="109"/>
      <c r="L8" s="110">
        <f>+VLOOKUP($A$5,$P$5:$Q$29,2,FALSE)</f>
        <v>1</v>
      </c>
      <c r="M8" s="110">
        <f>+VLOOKUP($A$5,$P$5:$R$29,3,FALSE)</f>
        <v>1</v>
      </c>
      <c r="N8" s="232"/>
      <c r="P8" s="68" t="s">
        <v>35</v>
      </c>
      <c r="Q8" s="69">
        <v>0.7</v>
      </c>
      <c r="R8" s="69">
        <v>1</v>
      </c>
      <c r="S8" s="70">
        <v>0.94</v>
      </c>
      <c r="T8" s="19"/>
      <c r="U8" s="83" t="str">
        <f>+A37</f>
        <v>EQUITY-30</v>
      </c>
      <c r="V8" s="235" t="str">
        <f>+C43</f>
        <v>MARKET VALUE</v>
      </c>
      <c r="W8" s="22">
        <f t="shared" ref="W8:Z8" si="2">+D43</f>
        <v>0</v>
      </c>
      <c r="X8" s="138">
        <f t="shared" si="2"/>
        <v>0</v>
      </c>
      <c r="Y8" s="22">
        <f t="shared" si="2"/>
        <v>0</v>
      </c>
      <c r="Z8" s="22">
        <f t="shared" si="2"/>
        <v>0</v>
      </c>
      <c r="AA8" s="139">
        <f>+J43</f>
        <v>0</v>
      </c>
      <c r="AB8" s="57">
        <f>+L43</f>
        <v>0.5</v>
      </c>
      <c r="AC8" s="57">
        <f>+M43</f>
        <v>0.75</v>
      </c>
    </row>
    <row r="9" spans="1:29" ht="15.75" thickBot="1" x14ac:dyDescent="0.3">
      <c r="A9" s="321"/>
      <c r="B9" s="106"/>
      <c r="C9" s="106"/>
      <c r="D9" s="106"/>
      <c r="E9" s="134">
        <f>+VLOOKUP($A$5,$P$5:$S$29,4,FALSE)</f>
        <v>1</v>
      </c>
      <c r="F9" s="106">
        <f t="shared" si="1"/>
        <v>0</v>
      </c>
      <c r="G9" s="106">
        <f>+F9*$H$10</f>
        <v>0</v>
      </c>
      <c r="H9" s="106"/>
      <c r="I9" s="106">
        <f>+F9*$H$10</f>
        <v>0</v>
      </c>
      <c r="J9" s="108">
        <f t="shared" si="0"/>
        <v>0</v>
      </c>
      <c r="K9" s="109"/>
      <c r="L9" s="110">
        <f>+VLOOKUP($A$5,$P$5:$Q$29,2,FALSE)</f>
        <v>1</v>
      </c>
      <c r="M9" s="110">
        <f>+VLOOKUP($A$5,$P$5:$R$29,3,FALSE)</f>
        <v>1</v>
      </c>
      <c r="N9" s="232"/>
      <c r="P9" s="68" t="s">
        <v>34</v>
      </c>
      <c r="Q9" s="69">
        <v>0.7</v>
      </c>
      <c r="R9" s="69">
        <v>1</v>
      </c>
      <c r="S9" s="70">
        <v>0.95</v>
      </c>
      <c r="T9" s="19"/>
      <c r="U9" s="83" t="s">
        <v>54</v>
      </c>
      <c r="V9" s="235" t="str">
        <f>+C56</f>
        <v>MARKET VALUE</v>
      </c>
      <c r="W9" s="22">
        <f t="shared" ref="W9:Z9" si="3">+D56</f>
        <v>0</v>
      </c>
      <c r="X9" s="138">
        <f t="shared" si="3"/>
        <v>0</v>
      </c>
      <c r="Y9" s="22">
        <f t="shared" si="3"/>
        <v>0</v>
      </c>
      <c r="Z9" s="22">
        <f t="shared" si="3"/>
        <v>0</v>
      </c>
      <c r="AA9" s="139">
        <f>+J56</f>
        <v>0</v>
      </c>
      <c r="AB9" s="57">
        <f>+L56</f>
        <v>0.7</v>
      </c>
      <c r="AC9" s="57">
        <f>+M56</f>
        <v>0.5</v>
      </c>
    </row>
    <row r="10" spans="1:29" ht="15.75" thickBot="1" x14ac:dyDescent="0.3">
      <c r="A10" s="123"/>
      <c r="B10" s="118"/>
      <c r="C10" s="118"/>
      <c r="D10" s="119">
        <f>SUM(D5:D9)</f>
        <v>334120.69</v>
      </c>
      <c r="E10" s="136"/>
      <c r="F10" s="119">
        <f>SUM(F5:F9)</f>
        <v>334120.69</v>
      </c>
      <c r="G10" s="119">
        <f>+MIN($F$103*L10,F10)</f>
        <v>334120.69</v>
      </c>
      <c r="H10" s="120">
        <f>+IFERROR(G10/F10,0)</f>
        <v>1</v>
      </c>
      <c r="I10" s="119">
        <f>SUM(I5:I9)</f>
        <v>334120.69</v>
      </c>
      <c r="J10" s="163">
        <f>SUM(J5:J9)</f>
        <v>334120.69</v>
      </c>
      <c r="K10" s="172" t="s">
        <v>64</v>
      </c>
      <c r="L10" s="164">
        <f>+VLOOKUP($A$5,$P$5:$Q$34,2,FALSE)</f>
        <v>1</v>
      </c>
      <c r="M10" s="121">
        <f>+VLOOKUP($A$5,$P$5:$R$34,3,FALSE)</f>
        <v>1</v>
      </c>
      <c r="N10" s="232"/>
      <c r="P10" s="68" t="s">
        <v>36</v>
      </c>
      <c r="Q10" s="69">
        <v>0.7</v>
      </c>
      <c r="R10" s="69">
        <v>1</v>
      </c>
      <c r="S10" s="70">
        <v>0.93</v>
      </c>
      <c r="T10" s="19"/>
      <c r="U10" s="83" t="s">
        <v>55</v>
      </c>
      <c r="V10" s="235">
        <f>+C69</f>
        <v>0</v>
      </c>
      <c r="W10" s="22">
        <f t="shared" ref="W10:Z10" si="4">+D69</f>
        <v>0</v>
      </c>
      <c r="X10" s="138">
        <f t="shared" si="4"/>
        <v>0</v>
      </c>
      <c r="Y10" s="22">
        <f t="shared" si="4"/>
        <v>0</v>
      </c>
      <c r="Z10" s="22">
        <f t="shared" si="4"/>
        <v>0</v>
      </c>
      <c r="AA10" s="139">
        <f>+J69</f>
        <v>0</v>
      </c>
      <c r="AB10" s="57">
        <f>+L69</f>
        <v>0.7</v>
      </c>
      <c r="AC10" s="57">
        <f>+M69</f>
        <v>0.5</v>
      </c>
    </row>
    <row r="11" spans="1:29" ht="15.75" thickBot="1" x14ac:dyDescent="0.3">
      <c r="A11" s="319" t="s">
        <v>16</v>
      </c>
      <c r="B11" s="125"/>
      <c r="C11" s="126"/>
      <c r="D11" s="216">
        <v>947977.09499999997</v>
      </c>
      <c r="E11" s="140">
        <f>+VLOOKUP($A$11,$P$5:$S$29,4,FALSE)</f>
        <v>0.97</v>
      </c>
      <c r="F11" s="106">
        <f>D11*E11</f>
        <v>919537.78214999998</v>
      </c>
      <c r="G11" s="106">
        <f>+F11*$H$26</f>
        <v>919537.78214999998</v>
      </c>
      <c r="H11" s="106"/>
      <c r="I11" s="106">
        <f>+F11*$H$26</f>
        <v>919537.78214999998</v>
      </c>
      <c r="J11" s="108">
        <f>MIN($G$26*$M$11,G11)</f>
        <v>459768.89107499999</v>
      </c>
      <c r="K11" s="165"/>
      <c r="L11" s="110">
        <f>+VLOOKUP($A$11,$P$5:$Q$29,2,FALSE)</f>
        <v>0.7</v>
      </c>
      <c r="M11" s="110">
        <f>+VLOOKUP($A$11,$P$5:$R$29,3,FALSE)</f>
        <v>0.5</v>
      </c>
      <c r="N11" s="232"/>
      <c r="P11" s="68" t="s">
        <v>14</v>
      </c>
      <c r="Q11" s="69">
        <v>1</v>
      </c>
      <c r="R11" s="69">
        <v>1</v>
      </c>
      <c r="S11" s="70">
        <v>1</v>
      </c>
      <c r="T11" s="19"/>
      <c r="U11" s="83" t="str">
        <f>+A69</f>
        <v>VDMK</v>
      </c>
      <c r="V11" s="235">
        <f>+C79</f>
        <v>0</v>
      </c>
      <c r="W11" s="22">
        <f>+D79</f>
        <v>0</v>
      </c>
      <c r="X11" s="138">
        <f t="shared" ref="X11:Z11" si="5">+E79</f>
        <v>0</v>
      </c>
      <c r="Y11" s="22">
        <f t="shared" si="5"/>
        <v>0</v>
      </c>
      <c r="Z11" s="22">
        <f t="shared" si="5"/>
        <v>0</v>
      </c>
      <c r="AA11" s="139">
        <f>+J79</f>
        <v>0</v>
      </c>
      <c r="AB11" s="57">
        <f>+L79</f>
        <v>0.5</v>
      </c>
      <c r="AC11" s="57">
        <f>+M79</f>
        <v>0.4</v>
      </c>
    </row>
    <row r="12" spans="1:29" ht="15.75" thickBot="1" x14ac:dyDescent="0.3">
      <c r="A12" s="314"/>
      <c r="B12" s="125"/>
      <c r="C12" s="126"/>
      <c r="D12" s="216"/>
      <c r="E12" s="140">
        <f>+VLOOKUP($A$11,$P$5:$S$29,4,FALSE)</f>
        <v>0.97</v>
      </c>
      <c r="F12" s="106">
        <f t="shared" ref="F12:F15" si="6">D12*E12</f>
        <v>0</v>
      </c>
      <c r="G12" s="106">
        <f t="shared" ref="G12:G25" si="7">+F12*$H$26</f>
        <v>0</v>
      </c>
      <c r="H12" s="106"/>
      <c r="I12" s="106">
        <f t="shared" ref="I12:I25" si="8">+F12*$H$26</f>
        <v>0</v>
      </c>
      <c r="J12" s="108">
        <f t="shared" ref="J12:J25" si="9">MIN($G$26*$M$11,G12)</f>
        <v>0</v>
      </c>
      <c r="K12" s="108"/>
      <c r="L12" s="110">
        <f>+VLOOKUP($A$11,$P$5:$Q$29,2,FALSE)</f>
        <v>0.7</v>
      </c>
      <c r="M12" s="110">
        <f>+VLOOKUP($A$11,$P$5:$R$29,3,FALSE)</f>
        <v>0.5</v>
      </c>
      <c r="N12" s="232"/>
      <c r="P12" s="160" t="s">
        <v>21</v>
      </c>
      <c r="Q12" s="161">
        <v>0</v>
      </c>
      <c r="R12" s="161">
        <v>0</v>
      </c>
      <c r="S12" s="192">
        <v>0</v>
      </c>
      <c r="T12" s="19"/>
      <c r="U12" s="83" t="str">
        <f>+A80</f>
        <v>ALTIN</v>
      </c>
      <c r="V12" s="235">
        <f>+C83</f>
        <v>0</v>
      </c>
      <c r="W12" s="22">
        <f t="shared" ref="W12:Z12" si="10">+D83</f>
        <v>0</v>
      </c>
      <c r="X12" s="138">
        <f t="shared" si="10"/>
        <v>0</v>
      </c>
      <c r="Y12" s="22">
        <f t="shared" si="10"/>
        <v>0</v>
      </c>
      <c r="Z12" s="22">
        <f t="shared" si="10"/>
        <v>0</v>
      </c>
      <c r="AA12" s="139">
        <f>+J83</f>
        <v>0</v>
      </c>
      <c r="AB12" s="57">
        <f>+L83</f>
        <v>0.25</v>
      </c>
      <c r="AC12" s="57">
        <f>+M83</f>
        <v>1</v>
      </c>
    </row>
    <row r="13" spans="1:29" ht="15.75" thickBot="1" x14ac:dyDescent="0.3">
      <c r="A13" s="314"/>
      <c r="B13" s="125"/>
      <c r="C13" s="126"/>
      <c r="D13" s="216"/>
      <c r="E13" s="140">
        <f>+VLOOKUP($A$11,$P$5:$S$29,4,FALSE)</f>
        <v>0.97</v>
      </c>
      <c r="F13" s="106">
        <f t="shared" si="6"/>
        <v>0</v>
      </c>
      <c r="G13" s="106">
        <f t="shared" si="7"/>
        <v>0</v>
      </c>
      <c r="H13" s="106"/>
      <c r="I13" s="106">
        <f t="shared" si="8"/>
        <v>0</v>
      </c>
      <c r="J13" s="108">
        <f t="shared" si="9"/>
        <v>0</v>
      </c>
      <c r="K13" s="108"/>
      <c r="L13" s="110">
        <f>+VLOOKUP($A$11,$P$5:$Q$29,2,FALSE)</f>
        <v>0.7</v>
      </c>
      <c r="M13" s="110">
        <f>+VLOOKUP($A$11,$P$5:$R$29,3,FALSE)</f>
        <v>0.5</v>
      </c>
      <c r="N13" s="232"/>
      <c r="P13" s="175" t="s">
        <v>32</v>
      </c>
      <c r="Q13" s="176">
        <v>0.5</v>
      </c>
      <c r="R13" s="176">
        <v>0.75</v>
      </c>
      <c r="S13" s="177">
        <v>0.86</v>
      </c>
      <c r="T13" s="19"/>
      <c r="U13" s="83" t="s">
        <v>31</v>
      </c>
      <c r="V13" s="235">
        <f>+C90</f>
        <v>0</v>
      </c>
      <c r="W13" s="22">
        <f t="shared" ref="W13:Z13" si="11">+D90</f>
        <v>0</v>
      </c>
      <c r="X13" s="138">
        <f t="shared" si="11"/>
        <v>0</v>
      </c>
      <c r="Y13" s="22">
        <f t="shared" si="11"/>
        <v>0</v>
      </c>
      <c r="Z13" s="22">
        <f t="shared" si="11"/>
        <v>0</v>
      </c>
      <c r="AA13" s="139">
        <f>+J90</f>
        <v>0</v>
      </c>
      <c r="AB13" s="57">
        <f>+L90</f>
        <v>0.5</v>
      </c>
      <c r="AC13" s="57">
        <f>+M90</f>
        <v>0.4</v>
      </c>
    </row>
    <row r="14" spans="1:29" ht="15.75" thickBot="1" x14ac:dyDescent="0.3">
      <c r="A14" s="314"/>
      <c r="B14" s="125"/>
      <c r="C14" s="126"/>
      <c r="D14" s="216"/>
      <c r="E14" s="140">
        <f>+VLOOKUP($A$11,$P$5:$S$29,4,FALSE)</f>
        <v>0.97</v>
      </c>
      <c r="F14" s="106">
        <f t="shared" si="6"/>
        <v>0</v>
      </c>
      <c r="G14" s="106">
        <f t="shared" si="7"/>
        <v>0</v>
      </c>
      <c r="H14" s="106"/>
      <c r="I14" s="106">
        <f t="shared" si="8"/>
        <v>0</v>
      </c>
      <c r="J14" s="108">
        <f t="shared" si="9"/>
        <v>0</v>
      </c>
      <c r="K14" s="108"/>
      <c r="L14" s="110">
        <f>+VLOOKUP($A$11,$P$5:$Q$29,2,FALSE)</f>
        <v>0.7</v>
      </c>
      <c r="M14" s="110">
        <f>+VLOOKUP($A$11,$P$5:$R$29,3,FALSE)</f>
        <v>0.5</v>
      </c>
      <c r="N14" s="232"/>
      <c r="P14" s="178" t="s">
        <v>33</v>
      </c>
      <c r="Q14" s="179">
        <v>0.5</v>
      </c>
      <c r="R14" s="179">
        <v>0.75</v>
      </c>
      <c r="S14" s="180">
        <v>0.82</v>
      </c>
      <c r="T14" s="19"/>
      <c r="U14" s="83" t="s">
        <v>56</v>
      </c>
      <c r="V14" s="235">
        <f>+C95</f>
        <v>0</v>
      </c>
      <c r="W14" s="22">
        <f t="shared" ref="W14:Z14" si="12">+D95</f>
        <v>1773900</v>
      </c>
      <c r="X14" s="138">
        <f t="shared" si="12"/>
        <v>0</v>
      </c>
      <c r="Y14" s="22">
        <f t="shared" si="12"/>
        <v>1578771</v>
      </c>
      <c r="Z14" s="22">
        <f t="shared" si="12"/>
        <v>1416214.7360749999</v>
      </c>
      <c r="AA14" s="139">
        <f>+J95</f>
        <v>283242.94721499999</v>
      </c>
      <c r="AB14" s="57">
        <f>+L95</f>
        <v>0.5</v>
      </c>
      <c r="AC14" s="57">
        <f>+M95</f>
        <v>0.2</v>
      </c>
    </row>
    <row r="15" spans="1:29" ht="15.75" thickBot="1" x14ac:dyDescent="0.3">
      <c r="A15" s="314"/>
      <c r="B15" s="125"/>
      <c r="C15" s="126"/>
      <c r="D15" s="216"/>
      <c r="E15" s="140">
        <f>+VLOOKUP($A$11,$P$5:$S$29,4,FALSE)</f>
        <v>0.97</v>
      </c>
      <c r="F15" s="106">
        <f t="shared" si="6"/>
        <v>0</v>
      </c>
      <c r="G15" s="106">
        <f t="shared" si="7"/>
        <v>0</v>
      </c>
      <c r="H15" s="106"/>
      <c r="I15" s="106">
        <f t="shared" si="8"/>
        <v>0</v>
      </c>
      <c r="J15" s="108">
        <f t="shared" si="9"/>
        <v>0</v>
      </c>
      <c r="K15" s="108"/>
      <c r="L15" s="110">
        <f>+VLOOKUP($A$11,$P$5:$Q$29,2,FALSE)</f>
        <v>0.7</v>
      </c>
      <c r="M15" s="110">
        <f>+VLOOKUP($A$11,$P$5:$R$29,3,FALSE)</f>
        <v>0.5</v>
      </c>
      <c r="N15" s="232"/>
      <c r="P15" s="71" t="s">
        <v>37</v>
      </c>
      <c r="Q15" s="72">
        <v>0.7</v>
      </c>
      <c r="R15" s="72">
        <v>0.5</v>
      </c>
      <c r="S15" s="73">
        <v>0.93</v>
      </c>
      <c r="T15" s="19"/>
      <c r="U15" s="83" t="str">
        <f>+A96</f>
        <v>BİAŞ  Payları</v>
      </c>
      <c r="V15" s="235">
        <f>+C98</f>
        <v>0</v>
      </c>
      <c r="W15" s="22">
        <f t="shared" ref="W15:Z15" si="13">+D98</f>
        <v>0</v>
      </c>
      <c r="X15" s="138">
        <f t="shared" si="13"/>
        <v>0</v>
      </c>
      <c r="Y15" s="22">
        <f t="shared" si="13"/>
        <v>0</v>
      </c>
      <c r="Z15" s="22">
        <f t="shared" si="13"/>
        <v>0</v>
      </c>
      <c r="AA15" s="139">
        <f>+J98</f>
        <v>0</v>
      </c>
      <c r="AB15" s="57">
        <f>+L98</f>
        <v>0.5</v>
      </c>
      <c r="AC15" s="57">
        <f>+M98</f>
        <v>1</v>
      </c>
    </row>
    <row r="16" spans="1:29" ht="15.75" thickBot="1" x14ac:dyDescent="0.3">
      <c r="A16" s="314" t="s">
        <v>18</v>
      </c>
      <c r="B16" s="127"/>
      <c r="C16" s="128"/>
      <c r="D16" s="223"/>
      <c r="E16" s="141">
        <f>+VLOOKUP($A$16,$P$5:$S$29,4,FALSE)</f>
        <v>0.93</v>
      </c>
      <c r="F16" s="106">
        <f>+D16*E16</f>
        <v>0</v>
      </c>
      <c r="G16" s="106">
        <f t="shared" si="7"/>
        <v>0</v>
      </c>
      <c r="H16" s="112"/>
      <c r="I16" s="106">
        <f t="shared" si="8"/>
        <v>0</v>
      </c>
      <c r="J16" s="108">
        <f t="shared" si="9"/>
        <v>0</v>
      </c>
      <c r="K16" s="101">
        <f>97.137/100</f>
        <v>0.97136999999999996</v>
      </c>
      <c r="L16" s="110">
        <f>+VLOOKUP($A$16,$P$5:$Q$29,2,FALSE)</f>
        <v>0.7</v>
      </c>
      <c r="M16" s="110">
        <f>+VLOOKUP($A$16,$P$5:$R$29,3,FALSE)</f>
        <v>0.5</v>
      </c>
      <c r="N16" s="232"/>
      <c r="P16" s="74" t="s">
        <v>38</v>
      </c>
      <c r="Q16" s="75">
        <v>0.7</v>
      </c>
      <c r="R16" s="75">
        <v>0.5</v>
      </c>
      <c r="S16" s="76">
        <v>0.93</v>
      </c>
      <c r="T16" s="19"/>
      <c r="U16" s="83" t="str">
        <f>+A99</f>
        <v>ELÜS</v>
      </c>
      <c r="V16" s="235">
        <f>+C101</f>
        <v>0</v>
      </c>
      <c r="W16" s="22">
        <f t="shared" ref="W16:Z16" si="14">+D101</f>
        <v>0</v>
      </c>
      <c r="X16" s="138">
        <f t="shared" si="14"/>
        <v>0</v>
      </c>
      <c r="Y16" s="22">
        <f t="shared" si="14"/>
        <v>0</v>
      </c>
      <c r="Z16" s="22">
        <f t="shared" si="14"/>
        <v>0</v>
      </c>
      <c r="AA16" s="139">
        <f>+J101</f>
        <v>0</v>
      </c>
      <c r="AB16" s="57">
        <f>+L101</f>
        <v>0.25</v>
      </c>
      <c r="AC16" s="57">
        <f>+M101</f>
        <v>0.2</v>
      </c>
    </row>
    <row r="17" spans="1:27" ht="15.75" thickBot="1" x14ac:dyDescent="0.3">
      <c r="A17" s="314"/>
      <c r="B17" s="127"/>
      <c r="C17" s="128"/>
      <c r="D17" s="223"/>
      <c r="E17" s="141">
        <f>+VLOOKUP($A$16,$P$5:$S$29,4,FALSE)</f>
        <v>0.93</v>
      </c>
      <c r="F17" s="106">
        <f>+D17*E17</f>
        <v>0</v>
      </c>
      <c r="G17" s="106">
        <f t="shared" si="7"/>
        <v>0</v>
      </c>
      <c r="H17" s="112"/>
      <c r="I17" s="106">
        <f t="shared" si="8"/>
        <v>0</v>
      </c>
      <c r="J17" s="108">
        <f t="shared" si="9"/>
        <v>0</v>
      </c>
      <c r="K17" s="101"/>
      <c r="L17" s="110">
        <f>+VLOOKUP($A$16,$P$5:$Q$29,2,FALSE)</f>
        <v>0.7</v>
      </c>
      <c r="M17" s="110">
        <f>+VLOOKUP($A$16,$P$5:$R$29,3,FALSE)</f>
        <v>0.5</v>
      </c>
      <c r="N17" s="232"/>
      <c r="P17" s="80" t="s">
        <v>39</v>
      </c>
      <c r="Q17" s="81">
        <v>0.7</v>
      </c>
      <c r="R17" s="81">
        <v>0.5</v>
      </c>
      <c r="S17" s="82">
        <v>0.89</v>
      </c>
      <c r="T17" s="19"/>
      <c r="U17" s="19"/>
      <c r="W17" s="58"/>
      <c r="X17" s="58"/>
      <c r="Y17" s="162">
        <f>SUM(Y5:Y16)</f>
        <v>2832429.4721499998</v>
      </c>
      <c r="Z17" s="162">
        <f>SUM(Z5:Z16)</f>
        <v>2669873.2082249997</v>
      </c>
      <c r="AA17" s="162">
        <f>SUM(AA5:AA16)</f>
        <v>1077132.52829</v>
      </c>
    </row>
    <row r="18" spans="1:27" ht="15.75" thickBot="1" x14ac:dyDescent="0.3">
      <c r="A18" s="314"/>
      <c r="B18" s="127"/>
      <c r="C18" s="128"/>
      <c r="D18" s="223"/>
      <c r="E18" s="141">
        <f>+VLOOKUP($A$16,$P$5:$S$29,4,FALSE)</f>
        <v>0.93</v>
      </c>
      <c r="F18" s="106">
        <f t="shared" ref="F18:F20" si="15">+D18*E18</f>
        <v>0</v>
      </c>
      <c r="G18" s="106">
        <f t="shared" si="7"/>
        <v>0</v>
      </c>
      <c r="H18" s="112"/>
      <c r="I18" s="106">
        <f t="shared" si="8"/>
        <v>0</v>
      </c>
      <c r="J18" s="108">
        <f t="shared" si="9"/>
        <v>0</v>
      </c>
      <c r="K18" s="101"/>
      <c r="L18" s="110">
        <f>+VLOOKUP($A$16,$P$5:$Q$29,2,FALSE)</f>
        <v>0.7</v>
      </c>
      <c r="M18" s="110">
        <f>+VLOOKUP($A$16,$P$5:$R$29,3,FALSE)</f>
        <v>0.5</v>
      </c>
      <c r="N18" s="232"/>
      <c r="P18" s="77" t="s">
        <v>40</v>
      </c>
      <c r="Q18" s="78">
        <v>0.7</v>
      </c>
      <c r="R18" s="78">
        <v>0.5</v>
      </c>
      <c r="S18" s="79">
        <v>0.86</v>
      </c>
      <c r="T18" s="19"/>
    </row>
    <row r="19" spans="1:27" x14ac:dyDescent="0.25">
      <c r="A19" s="314"/>
      <c r="B19" s="127"/>
      <c r="C19" s="128"/>
      <c r="D19" s="223"/>
      <c r="E19" s="141">
        <f>+VLOOKUP($A$16,$P$5:$S$29,4,FALSE)</f>
        <v>0.93</v>
      </c>
      <c r="F19" s="106">
        <f t="shared" si="15"/>
        <v>0</v>
      </c>
      <c r="G19" s="106">
        <f t="shared" si="7"/>
        <v>0</v>
      </c>
      <c r="H19" s="112"/>
      <c r="I19" s="106">
        <f t="shared" si="8"/>
        <v>0</v>
      </c>
      <c r="J19" s="108">
        <f t="shared" si="9"/>
        <v>0</v>
      </c>
      <c r="K19" s="101"/>
      <c r="L19" s="110">
        <f>+VLOOKUP($A$16,$P$5:$Q$29,2,FALSE)</f>
        <v>0.7</v>
      </c>
      <c r="M19" s="110">
        <f>+VLOOKUP($A$16,$P$5:$R$29,3,FALSE)</f>
        <v>0.5</v>
      </c>
      <c r="N19" s="232"/>
      <c r="P19" s="181" t="s">
        <v>41</v>
      </c>
      <c r="Q19" s="182">
        <v>0.7</v>
      </c>
      <c r="R19" s="182">
        <v>0.5</v>
      </c>
      <c r="S19" s="183">
        <v>0.93</v>
      </c>
    </row>
    <row r="20" spans="1:27" x14ac:dyDescent="0.25">
      <c r="A20" s="314"/>
      <c r="B20" s="127"/>
      <c r="C20" s="128"/>
      <c r="D20" s="223"/>
      <c r="E20" s="141">
        <f>+VLOOKUP($A$16,$P$5:$S$29,4,FALSE)</f>
        <v>0.93</v>
      </c>
      <c r="F20" s="106">
        <f t="shared" si="15"/>
        <v>0</v>
      </c>
      <c r="G20" s="106">
        <f t="shared" si="7"/>
        <v>0</v>
      </c>
      <c r="H20" s="112"/>
      <c r="I20" s="106">
        <f t="shared" si="8"/>
        <v>0</v>
      </c>
      <c r="J20" s="108">
        <f t="shared" si="9"/>
        <v>0</v>
      </c>
      <c r="K20" s="101"/>
      <c r="L20" s="110">
        <f>+VLOOKUP($A$16,$P$5:$Q$29,2,FALSE)</f>
        <v>0.7</v>
      </c>
      <c r="M20" s="110">
        <f>+VLOOKUP($A$16,$P$5:$R$29,3,FALSE)</f>
        <v>0.5</v>
      </c>
      <c r="N20" s="232"/>
      <c r="P20" s="184" t="s">
        <v>42</v>
      </c>
      <c r="Q20" s="185">
        <v>0.7</v>
      </c>
      <c r="R20" s="185">
        <v>0.5</v>
      </c>
      <c r="S20" s="186">
        <v>0.91</v>
      </c>
    </row>
    <row r="21" spans="1:27" x14ac:dyDescent="0.25">
      <c r="A21" s="314" t="s">
        <v>19</v>
      </c>
      <c r="B21" s="129"/>
      <c r="C21" s="130"/>
      <c r="D21" s="224"/>
      <c r="E21" s="142">
        <f>+VLOOKUP($A$21,$P$5:$S$29,4,FALSE)</f>
        <v>0.92</v>
      </c>
      <c r="F21" s="106">
        <f>+D21*E21</f>
        <v>0</v>
      </c>
      <c r="G21" s="106">
        <f t="shared" si="7"/>
        <v>0</v>
      </c>
      <c r="H21" s="112"/>
      <c r="I21" s="106">
        <f t="shared" si="8"/>
        <v>0</v>
      </c>
      <c r="J21" s="108">
        <f t="shared" si="9"/>
        <v>0</v>
      </c>
      <c r="K21" s="101"/>
      <c r="L21" s="110">
        <f t="shared" ref="L21:L26" si="16">+VLOOKUP($A$21,$P$5:$Q$29,2,FALSE)</f>
        <v>0.7</v>
      </c>
      <c r="M21" s="110">
        <f t="shared" ref="M21:M26" si="17">+VLOOKUP($A$21,$P$5:$R$29,3,FALSE)</f>
        <v>0.5</v>
      </c>
      <c r="N21" s="232"/>
      <c r="P21" s="184" t="s">
        <v>43</v>
      </c>
      <c r="Q21" s="185">
        <v>0.7</v>
      </c>
      <c r="R21" s="185">
        <v>0.5</v>
      </c>
      <c r="S21" s="186">
        <v>0.88</v>
      </c>
    </row>
    <row r="22" spans="1:27" x14ac:dyDescent="0.25">
      <c r="A22" s="314"/>
      <c r="B22" s="129"/>
      <c r="C22" s="130"/>
      <c r="D22" s="224"/>
      <c r="E22" s="142">
        <f>+VLOOKUP($A$21,$P$5:$S$29,4,FALSE)</f>
        <v>0.92</v>
      </c>
      <c r="F22" s="106">
        <f>+D22*E22</f>
        <v>0</v>
      </c>
      <c r="G22" s="106">
        <f t="shared" si="7"/>
        <v>0</v>
      </c>
      <c r="H22" s="112"/>
      <c r="I22" s="106">
        <f t="shared" si="8"/>
        <v>0</v>
      </c>
      <c r="J22" s="108">
        <f t="shared" si="9"/>
        <v>0</v>
      </c>
      <c r="K22" s="101"/>
      <c r="L22" s="110">
        <f t="shared" si="16"/>
        <v>0.7</v>
      </c>
      <c r="M22" s="110">
        <f t="shared" si="17"/>
        <v>0.5</v>
      </c>
      <c r="N22" s="232"/>
      <c r="P22" s="187" t="s">
        <v>44</v>
      </c>
      <c r="Q22" s="193">
        <v>0.7</v>
      </c>
      <c r="R22" s="193">
        <v>0.5</v>
      </c>
      <c r="S22" s="188">
        <v>0.85</v>
      </c>
    </row>
    <row r="23" spans="1:27" x14ac:dyDescent="0.25">
      <c r="A23" s="314"/>
      <c r="B23" s="129"/>
      <c r="C23" s="130"/>
      <c r="D23" s="224"/>
      <c r="E23" s="142">
        <f>+VLOOKUP($A$21,$P$5:$S$29,4,FALSE)</f>
        <v>0.92</v>
      </c>
      <c r="F23" s="106">
        <f t="shared" ref="F23:F25" si="18">+D23*E23</f>
        <v>0</v>
      </c>
      <c r="G23" s="106">
        <f t="shared" si="7"/>
        <v>0</v>
      </c>
      <c r="H23" s="112"/>
      <c r="I23" s="106">
        <f t="shared" si="8"/>
        <v>0</v>
      </c>
      <c r="J23" s="108">
        <f t="shared" si="9"/>
        <v>0</v>
      </c>
      <c r="K23" s="101"/>
      <c r="L23" s="110">
        <f t="shared" si="16"/>
        <v>0.7</v>
      </c>
      <c r="M23" s="110">
        <f t="shared" si="17"/>
        <v>0.5</v>
      </c>
      <c r="N23" s="232"/>
      <c r="P23" s="207" t="s">
        <v>61</v>
      </c>
      <c r="Q23" s="206">
        <v>0.5</v>
      </c>
      <c r="R23" s="206">
        <v>0.4</v>
      </c>
      <c r="S23" s="208">
        <v>0.95</v>
      </c>
    </row>
    <row r="24" spans="1:27" x14ac:dyDescent="0.25">
      <c r="A24" s="314"/>
      <c r="B24" s="129"/>
      <c r="C24" s="130"/>
      <c r="D24" s="224"/>
      <c r="E24" s="142">
        <f>+VLOOKUP($A$21,$P$5:$S$29,4,FALSE)</f>
        <v>0.92</v>
      </c>
      <c r="F24" s="106">
        <f t="shared" si="18"/>
        <v>0</v>
      </c>
      <c r="G24" s="106">
        <f t="shared" si="7"/>
        <v>0</v>
      </c>
      <c r="H24" s="112"/>
      <c r="I24" s="106">
        <f t="shared" si="8"/>
        <v>0</v>
      </c>
      <c r="J24" s="108">
        <f t="shared" si="9"/>
        <v>0</v>
      </c>
      <c r="K24" s="101"/>
      <c r="L24" s="110">
        <f t="shared" si="16"/>
        <v>0.7</v>
      </c>
      <c r="M24" s="110">
        <f t="shared" si="17"/>
        <v>0.5</v>
      </c>
      <c r="N24" s="232"/>
      <c r="P24" s="207" t="s">
        <v>62</v>
      </c>
      <c r="Q24" s="206">
        <v>0.5</v>
      </c>
      <c r="R24" s="206">
        <v>0.4</v>
      </c>
      <c r="S24" s="208">
        <v>0.91</v>
      </c>
    </row>
    <row r="25" spans="1:27" ht="15.75" thickBot="1" x14ac:dyDescent="0.3">
      <c r="A25" s="315"/>
      <c r="B25" s="129"/>
      <c r="C25" s="130"/>
      <c r="D25" s="224"/>
      <c r="E25" s="142">
        <f>+VLOOKUP($A$21,$P$5:$S$29,4,FALSE)</f>
        <v>0.92</v>
      </c>
      <c r="F25" s="106">
        <f t="shared" si="18"/>
        <v>0</v>
      </c>
      <c r="G25" s="106">
        <f t="shared" si="7"/>
        <v>0</v>
      </c>
      <c r="H25" s="112"/>
      <c r="I25" s="106">
        <f t="shared" si="8"/>
        <v>0</v>
      </c>
      <c r="J25" s="108">
        <f t="shared" si="9"/>
        <v>0</v>
      </c>
      <c r="K25" s="101"/>
      <c r="L25" s="110">
        <f t="shared" si="16"/>
        <v>0.7</v>
      </c>
      <c r="M25" s="110">
        <f t="shared" si="17"/>
        <v>0.5</v>
      </c>
      <c r="N25" s="234"/>
      <c r="P25" s="207" t="s">
        <v>63</v>
      </c>
      <c r="Q25" s="206">
        <v>0.5</v>
      </c>
      <c r="R25" s="206">
        <v>0.4</v>
      </c>
      <c r="S25" s="208">
        <v>0.9</v>
      </c>
    </row>
    <row r="26" spans="1:27" ht="15.75" thickBot="1" x14ac:dyDescent="0.3">
      <c r="A26" s="174" t="s">
        <v>20</v>
      </c>
      <c r="B26" s="118"/>
      <c r="C26" s="173" t="s">
        <v>60</v>
      </c>
      <c r="D26" s="119">
        <f>+SUM(D11:D25)</f>
        <v>947977.09499999997</v>
      </c>
      <c r="E26" s="144"/>
      <c r="F26" s="119">
        <f>SUM(F11:F25)</f>
        <v>919537.78214999998</v>
      </c>
      <c r="G26" s="119">
        <f>+MIN($F$103*L26,F26)</f>
        <v>919537.78214999998</v>
      </c>
      <c r="H26" s="147">
        <f>+IFERROR(G26/F26,0)</f>
        <v>1</v>
      </c>
      <c r="I26" s="119">
        <f>SUM(I11:I25)</f>
        <v>919537.78214999998</v>
      </c>
      <c r="J26" s="163">
        <f t="shared" ref="J26" si="19">SUM(J11:J25)</f>
        <v>459768.89107499999</v>
      </c>
      <c r="K26" s="172" t="s">
        <v>59</v>
      </c>
      <c r="L26" s="164">
        <f t="shared" si="16"/>
        <v>0.7</v>
      </c>
      <c r="M26" s="121">
        <f t="shared" si="17"/>
        <v>0.5</v>
      </c>
      <c r="N26" s="234"/>
      <c r="P26" s="194" t="s">
        <v>28</v>
      </c>
      <c r="Q26" s="195">
        <v>0.75</v>
      </c>
      <c r="R26" s="195">
        <v>1</v>
      </c>
      <c r="S26" s="196">
        <v>1</v>
      </c>
    </row>
    <row r="27" spans="1:27" x14ac:dyDescent="0.25">
      <c r="A27" s="317" t="s">
        <v>35</v>
      </c>
      <c r="B27" s="111"/>
      <c r="C27" s="106"/>
      <c r="D27" s="209">
        <f t="shared" ref="D27:D29" si="20">+C27*K27</f>
        <v>0</v>
      </c>
      <c r="E27" s="145">
        <f>+VLOOKUP($A$27,$P$5:$S$29,4,FALSE)</f>
        <v>0.94</v>
      </c>
      <c r="F27" s="106">
        <f t="shared" ref="F27:F29" si="21">+D27*E27</f>
        <v>0</v>
      </c>
      <c r="G27" s="106">
        <f>+F27*$H$36</f>
        <v>0</v>
      </c>
      <c r="H27" s="106"/>
      <c r="I27" s="106">
        <f>+F27*$H$36</f>
        <v>0</v>
      </c>
      <c r="J27" s="108">
        <f>+MIN($G$36*$M$27,G27)</f>
        <v>0</v>
      </c>
      <c r="K27" s="167"/>
      <c r="L27" s="110">
        <f>+VLOOKUP($A$27,$P$5:$Q$29,2,FALSE)</f>
        <v>0.7</v>
      </c>
      <c r="M27" s="110">
        <f>+VLOOKUP($A$27,$P$5:$R$29,3,FALSE)</f>
        <v>1</v>
      </c>
      <c r="N27" s="232"/>
      <c r="P27" s="85" t="s">
        <v>45</v>
      </c>
      <c r="Q27" s="86">
        <v>0.5</v>
      </c>
      <c r="R27" s="86">
        <v>0.4</v>
      </c>
      <c r="S27" s="87">
        <v>0.95</v>
      </c>
    </row>
    <row r="28" spans="1:27" x14ac:dyDescent="0.25">
      <c r="A28" s="318"/>
      <c r="B28" s="106"/>
      <c r="C28" s="106"/>
      <c r="D28" s="209">
        <f t="shared" si="20"/>
        <v>0</v>
      </c>
      <c r="E28" s="145">
        <f>+VLOOKUP($A$27,$P$5:$S$29,4,FALSE)</f>
        <v>0.94</v>
      </c>
      <c r="F28" s="106">
        <f t="shared" si="21"/>
        <v>0</v>
      </c>
      <c r="G28" s="106">
        <f t="shared" ref="G28:G35" si="22">+F28*$H$36</f>
        <v>0</v>
      </c>
      <c r="H28" s="106"/>
      <c r="I28" s="106">
        <f t="shared" ref="I28:I35" si="23">+F28*$H$36</f>
        <v>0</v>
      </c>
      <c r="J28" s="108">
        <f t="shared" ref="J28:J35" si="24">+MIN($G$36*$M$27,G28)</f>
        <v>0</v>
      </c>
      <c r="K28" s="113"/>
      <c r="L28" s="110">
        <f>+VLOOKUP($A$27,$P$5:$Q$29,2,FALSE)</f>
        <v>0.7</v>
      </c>
      <c r="M28" s="110">
        <f>+VLOOKUP($A$27,$P$5:$R$29,3,FALSE)</f>
        <v>1</v>
      </c>
      <c r="N28" s="232"/>
      <c r="P28" s="88" t="s">
        <v>46</v>
      </c>
      <c r="Q28" s="89">
        <v>0.5</v>
      </c>
      <c r="R28" s="89">
        <v>0.4</v>
      </c>
      <c r="S28" s="90">
        <v>0.91</v>
      </c>
    </row>
    <row r="29" spans="1:27" ht="15.75" thickBot="1" x14ac:dyDescent="0.3">
      <c r="A29" s="318"/>
      <c r="B29" s="106"/>
      <c r="C29" s="106"/>
      <c r="D29" s="209">
        <f t="shared" si="20"/>
        <v>0</v>
      </c>
      <c r="E29" s="145">
        <f>+VLOOKUP($A$27,$P$5:$S$29,4,FALSE)</f>
        <v>0.94</v>
      </c>
      <c r="F29" s="106">
        <f t="shared" si="21"/>
        <v>0</v>
      </c>
      <c r="G29" s="106">
        <f t="shared" si="22"/>
        <v>0</v>
      </c>
      <c r="H29" s="106"/>
      <c r="I29" s="106">
        <f t="shared" si="23"/>
        <v>0</v>
      </c>
      <c r="J29" s="108">
        <f t="shared" si="24"/>
        <v>0</v>
      </c>
      <c r="K29" s="109"/>
      <c r="L29" s="110">
        <f>+VLOOKUP($A$30,$P$5:$Q$29,2,FALSE)</f>
        <v>0.7</v>
      </c>
      <c r="M29" s="110">
        <f>+VLOOKUP($A$27,$P$5:$R$29,3,FALSE)</f>
        <v>1</v>
      </c>
      <c r="N29" s="232"/>
      <c r="P29" s="91" t="s">
        <v>47</v>
      </c>
      <c r="Q29" s="94">
        <v>0.5</v>
      </c>
      <c r="R29" s="92">
        <v>0.4</v>
      </c>
      <c r="S29" s="93">
        <v>0.9</v>
      </c>
    </row>
    <row r="30" spans="1:27" ht="15.75" thickBot="1" x14ac:dyDescent="0.3">
      <c r="A30" s="317" t="s">
        <v>34</v>
      </c>
      <c r="B30" s="106"/>
      <c r="C30" s="106"/>
      <c r="D30" s="209">
        <f>+C30*K30</f>
        <v>0</v>
      </c>
      <c r="E30" s="145">
        <f>+VLOOKUP($A$30,$P$5:$S$29,4,FALSE)</f>
        <v>0.95</v>
      </c>
      <c r="F30" s="106">
        <f>+D30*E30</f>
        <v>0</v>
      </c>
      <c r="G30" s="106">
        <f t="shared" si="22"/>
        <v>0</v>
      </c>
      <c r="H30" s="106"/>
      <c r="I30" s="106">
        <f t="shared" si="23"/>
        <v>0</v>
      </c>
      <c r="J30" s="108">
        <f t="shared" si="24"/>
        <v>0</v>
      </c>
      <c r="K30" s="167"/>
      <c r="L30" s="110">
        <f>+VLOOKUP($A$27,$P$5:$Q$29,2,FALSE)</f>
        <v>0.7</v>
      </c>
      <c r="M30" s="110">
        <f>+VLOOKUP($A$30,$P$5:$R$29,3,FALSE)</f>
        <v>1</v>
      </c>
      <c r="N30" s="232"/>
      <c r="P30" s="102" t="s">
        <v>50</v>
      </c>
      <c r="Q30" s="103">
        <v>0.25</v>
      </c>
      <c r="R30" s="103">
        <v>1</v>
      </c>
      <c r="S30" s="104">
        <v>0.91</v>
      </c>
    </row>
    <row r="31" spans="1:27" ht="15.75" thickBot="1" x14ac:dyDescent="0.3">
      <c r="A31" s="318"/>
      <c r="B31" s="106"/>
      <c r="C31" s="106"/>
      <c r="D31" s="209">
        <f t="shared" ref="D31:D32" si="25">+C31*K31</f>
        <v>0</v>
      </c>
      <c r="E31" s="145">
        <f>+VLOOKUP($A$30,$P$5:$S$29,4,FALSE)</f>
        <v>0.95</v>
      </c>
      <c r="F31" s="106">
        <f t="shared" ref="F31:F32" si="26">+D31*E31</f>
        <v>0</v>
      </c>
      <c r="G31" s="106">
        <f t="shared" si="22"/>
        <v>0</v>
      </c>
      <c r="H31" s="106"/>
      <c r="I31" s="106">
        <f t="shared" si="23"/>
        <v>0</v>
      </c>
      <c r="J31" s="108">
        <f t="shared" si="24"/>
        <v>0</v>
      </c>
      <c r="K31" s="109"/>
      <c r="L31" s="110">
        <f>+VLOOKUP($A$27,$P$5:$Q$29,2,FALSE)</f>
        <v>0.7</v>
      </c>
      <c r="M31" s="110">
        <f>+VLOOKUP($A$30,$P$5:$R$29,3,FALSE)</f>
        <v>1</v>
      </c>
      <c r="N31" s="232"/>
      <c r="P31" s="97" t="s">
        <v>48</v>
      </c>
      <c r="Q31" s="95">
        <v>0.5</v>
      </c>
      <c r="R31" s="95">
        <v>0.2</v>
      </c>
      <c r="S31" s="96">
        <v>0.89</v>
      </c>
    </row>
    <row r="32" spans="1:27" ht="15.75" thickBot="1" x14ac:dyDescent="0.3">
      <c r="A32" s="318"/>
      <c r="B32" s="106"/>
      <c r="C32" s="106"/>
      <c r="D32" s="209">
        <f t="shared" si="25"/>
        <v>0</v>
      </c>
      <c r="E32" s="145">
        <f>+VLOOKUP($A$30,$P$5:$S$29,4,FALSE)</f>
        <v>0.95</v>
      </c>
      <c r="F32" s="106">
        <f t="shared" si="26"/>
        <v>0</v>
      </c>
      <c r="G32" s="106">
        <f t="shared" si="22"/>
        <v>0</v>
      </c>
      <c r="H32" s="106"/>
      <c r="I32" s="106">
        <f t="shared" si="23"/>
        <v>0</v>
      </c>
      <c r="J32" s="108">
        <f t="shared" si="24"/>
        <v>0</v>
      </c>
      <c r="K32" s="109"/>
      <c r="L32" s="110">
        <f>+VLOOKUP($A$27,$P$5:$Q$29,2,FALSE)</f>
        <v>0.7</v>
      </c>
      <c r="M32" s="110">
        <f>+VLOOKUP($A$30,$P$5:$R$29,3,FALSE)</f>
        <v>1</v>
      </c>
      <c r="N32" s="232"/>
      <c r="P32" s="97" t="s">
        <v>49</v>
      </c>
      <c r="Q32" s="95">
        <v>0.5</v>
      </c>
      <c r="R32" s="95">
        <v>0.2</v>
      </c>
      <c r="S32" s="96">
        <v>0.89</v>
      </c>
    </row>
    <row r="33" spans="1:19" ht="15.75" thickBot="1" x14ac:dyDescent="0.3">
      <c r="A33" s="317" t="s">
        <v>36</v>
      </c>
      <c r="B33" s="106"/>
      <c r="C33" s="106"/>
      <c r="D33" s="209">
        <f>+C33*K33</f>
        <v>0</v>
      </c>
      <c r="E33" s="145">
        <f>+VLOOKUP($A$33,$P$4:$S$30,4,0)</f>
        <v>0.93</v>
      </c>
      <c r="F33" s="106">
        <f>+D33*E33</f>
        <v>0</v>
      </c>
      <c r="G33" s="106">
        <f t="shared" si="22"/>
        <v>0</v>
      </c>
      <c r="H33" s="106"/>
      <c r="I33" s="106">
        <f t="shared" si="23"/>
        <v>0</v>
      </c>
      <c r="J33" s="108">
        <f t="shared" si="24"/>
        <v>0</v>
      </c>
      <c r="K33" s="168"/>
      <c r="L33" s="110">
        <f>+VLOOKUP($A$33,$P$5:$Q$29,2,FALSE)</f>
        <v>0.7</v>
      </c>
      <c r="M33" s="110">
        <f>+VLOOKUP($A$33,$P$5:$R$29,3,FALSE)</f>
        <v>1</v>
      </c>
      <c r="N33" s="232"/>
      <c r="P33" s="98" t="s">
        <v>51</v>
      </c>
      <c r="Q33" s="99">
        <v>0.5</v>
      </c>
      <c r="R33" s="99">
        <v>1</v>
      </c>
      <c r="S33" s="100">
        <v>1</v>
      </c>
    </row>
    <row r="34" spans="1:19" ht="15.75" thickBot="1" x14ac:dyDescent="0.3">
      <c r="A34" s="318"/>
      <c r="B34" s="106"/>
      <c r="C34" s="106"/>
      <c r="D34" s="209">
        <f t="shared" ref="D34:D35" si="27">+C34*K34</f>
        <v>0</v>
      </c>
      <c r="E34" s="145">
        <f>+VLOOKUP($A$33,$P$4:$S$30,4,0)</f>
        <v>0.93</v>
      </c>
      <c r="F34" s="106">
        <f t="shared" ref="F34:F35" si="28">+D34*E34</f>
        <v>0</v>
      </c>
      <c r="G34" s="106">
        <f t="shared" si="22"/>
        <v>0</v>
      </c>
      <c r="H34" s="106"/>
      <c r="I34" s="106">
        <f t="shared" si="23"/>
        <v>0</v>
      </c>
      <c r="J34" s="108">
        <f t="shared" si="24"/>
        <v>0</v>
      </c>
      <c r="K34" s="109"/>
      <c r="L34" s="110">
        <f>+VLOOKUP($A$33,$P$5:$Q$29,2,FALSE)</f>
        <v>0.7</v>
      </c>
      <c r="M34" s="110">
        <f>+VLOOKUP($A$33,$P$5:$R$29,3,FALSE)</f>
        <v>1</v>
      </c>
      <c r="N34" s="232"/>
      <c r="O34" s="146"/>
      <c r="P34" s="154" t="s">
        <v>57</v>
      </c>
      <c r="Q34" s="155">
        <v>0.25</v>
      </c>
      <c r="R34" s="155">
        <v>0.2</v>
      </c>
      <c r="S34" s="156">
        <v>1</v>
      </c>
    </row>
    <row r="35" spans="1:19" ht="15.75" thickBot="1" x14ac:dyDescent="0.3">
      <c r="A35" s="318"/>
      <c r="B35" s="106"/>
      <c r="C35" s="106"/>
      <c r="D35" s="209">
        <f t="shared" si="27"/>
        <v>0</v>
      </c>
      <c r="E35" s="145">
        <f>+VLOOKUP($A$33,$P$4:$S$30,4,0)</f>
        <v>0.93</v>
      </c>
      <c r="F35" s="106">
        <f t="shared" si="28"/>
        <v>0</v>
      </c>
      <c r="G35" s="106">
        <f t="shared" si="22"/>
        <v>0</v>
      </c>
      <c r="H35" s="106"/>
      <c r="I35" s="106">
        <f t="shared" si="23"/>
        <v>0</v>
      </c>
      <c r="J35" s="108">
        <f t="shared" si="24"/>
        <v>0</v>
      </c>
      <c r="K35" s="109"/>
      <c r="L35" s="110">
        <f>+VLOOKUP($A$33,$P$5:$Q$29,2,FALSE)</f>
        <v>0.7</v>
      </c>
      <c r="M35" s="110">
        <f>+VLOOKUP($A$33,$P$5:$R$29,3,FALSE)</f>
        <v>1</v>
      </c>
      <c r="N35" s="232"/>
      <c r="P35" s="157" t="s">
        <v>53</v>
      </c>
      <c r="Q35" s="158"/>
      <c r="R35" s="158"/>
      <c r="S35" s="159"/>
    </row>
    <row r="36" spans="1:19" ht="15.75" thickBot="1" x14ac:dyDescent="0.3">
      <c r="A36" s="123"/>
      <c r="B36" s="118"/>
      <c r="C36" s="118"/>
      <c r="D36" s="119">
        <f>SUM(D27:D35)</f>
        <v>0</v>
      </c>
      <c r="E36" s="144"/>
      <c r="F36" s="119">
        <f>SUM(F27:F35)</f>
        <v>0</v>
      </c>
      <c r="G36" s="119">
        <f>+MIN($F$103*L36,F36)</f>
        <v>0</v>
      </c>
      <c r="H36" s="147">
        <f>+IFERROR(G36/F36,0)</f>
        <v>0</v>
      </c>
      <c r="I36" s="119">
        <f>SUM(I27:I35)</f>
        <v>0</v>
      </c>
      <c r="J36" s="163">
        <f>SUM(J27:J35)</f>
        <v>0</v>
      </c>
      <c r="K36" s="166" t="s">
        <v>10</v>
      </c>
      <c r="L36" s="164">
        <f>+VLOOKUP($A$27,$P$5:$Q$29,2,FALSE)</f>
        <v>0.7</v>
      </c>
      <c r="M36" s="121">
        <f>+VLOOKUP($A$27,$P$5:$R$29,3,FALSE)</f>
        <v>1</v>
      </c>
      <c r="N36" s="232"/>
    </row>
    <row r="37" spans="1:19" x14ac:dyDescent="0.25">
      <c r="A37" s="319" t="s">
        <v>32</v>
      </c>
      <c r="B37" s="215"/>
      <c r="C37" s="216"/>
      <c r="D37" s="221"/>
      <c r="E37" s="140">
        <f>+VLOOKUP($A$37,$P$5:$S$29,4,FALSE)</f>
        <v>0.86</v>
      </c>
      <c r="F37" s="114">
        <f>+D37*E37</f>
        <v>0</v>
      </c>
      <c r="G37" s="114">
        <f t="shared" ref="G37:G42" si="29">+F37*$H$43</f>
        <v>0</v>
      </c>
      <c r="H37" s="114"/>
      <c r="I37" s="114">
        <f t="shared" ref="I37:I42" si="30">+F37*$H$43</f>
        <v>0</v>
      </c>
      <c r="J37" s="108">
        <f>+MIN($G$43*$M$37,G37)</f>
        <v>0</v>
      </c>
      <c r="K37" s="169"/>
      <c r="L37" s="110">
        <f t="shared" ref="L37:L43" si="31">+VLOOKUP($A$37,$P$5:$Q$29,2,FALSE)</f>
        <v>0.5</v>
      </c>
      <c r="M37" s="110">
        <f t="shared" ref="M37:M43" si="32">+VLOOKUP($A$37,$P$5:$R$29,3,FALSE)</f>
        <v>0.75</v>
      </c>
      <c r="N37" s="232"/>
    </row>
    <row r="38" spans="1:19" x14ac:dyDescent="0.25">
      <c r="A38" s="314"/>
      <c r="B38" s="215"/>
      <c r="C38" s="216"/>
      <c r="D38" s="221"/>
      <c r="E38" s="140">
        <f>+VLOOKUP($A$37,$P$5:$S$29,4,FALSE)</f>
        <v>0.86</v>
      </c>
      <c r="F38" s="114">
        <f>+D38*E38</f>
        <v>0</v>
      </c>
      <c r="G38" s="114">
        <f t="shared" si="29"/>
        <v>0</v>
      </c>
      <c r="H38" s="114"/>
      <c r="I38" s="114">
        <f t="shared" si="30"/>
        <v>0</v>
      </c>
      <c r="J38" s="108">
        <f t="shared" ref="J38:J42" si="33">+MIN($G$43*$M$37,G38)</f>
        <v>0</v>
      </c>
      <c r="K38" s="114"/>
      <c r="L38" s="110">
        <f t="shared" si="31"/>
        <v>0.5</v>
      </c>
      <c r="M38" s="110">
        <f t="shared" si="32"/>
        <v>0.75</v>
      </c>
      <c r="N38" s="232"/>
    </row>
    <row r="39" spans="1:19" x14ac:dyDescent="0.25">
      <c r="A39" s="314"/>
      <c r="B39" s="215"/>
      <c r="C39" s="216"/>
      <c r="D39" s="221"/>
      <c r="E39" s="140">
        <f>+VLOOKUP($A$37,$P$5:$S$29,4,FALSE)</f>
        <v>0.86</v>
      </c>
      <c r="F39" s="114">
        <f>+D39*E39</f>
        <v>0</v>
      </c>
      <c r="G39" s="114">
        <f t="shared" si="29"/>
        <v>0</v>
      </c>
      <c r="H39" s="114"/>
      <c r="I39" s="114">
        <f t="shared" si="30"/>
        <v>0</v>
      </c>
      <c r="J39" s="108">
        <f t="shared" si="33"/>
        <v>0</v>
      </c>
      <c r="K39" s="114"/>
      <c r="L39" s="110">
        <f t="shared" si="31"/>
        <v>0.5</v>
      </c>
      <c r="M39" s="110">
        <f t="shared" si="32"/>
        <v>0.75</v>
      </c>
      <c r="N39" s="232"/>
    </row>
    <row r="40" spans="1:19" x14ac:dyDescent="0.25">
      <c r="A40" s="314" t="s">
        <v>33</v>
      </c>
      <c r="B40" s="217"/>
      <c r="C40" s="218"/>
      <c r="D40" s="218"/>
      <c r="E40" s="141">
        <f>+VLOOKUP($A$40,$P$5:$S$29,4,FALSE)</f>
        <v>0.82</v>
      </c>
      <c r="F40" s="106">
        <f t="shared" ref="F40" si="34">+D40*E40</f>
        <v>0</v>
      </c>
      <c r="G40" s="106">
        <f t="shared" si="29"/>
        <v>0</v>
      </c>
      <c r="H40" s="115"/>
      <c r="I40" s="106">
        <f t="shared" si="30"/>
        <v>0</v>
      </c>
      <c r="J40" s="108">
        <f t="shared" si="33"/>
        <v>0</v>
      </c>
      <c r="K40" s="101"/>
      <c r="L40" s="110">
        <f t="shared" si="31"/>
        <v>0.5</v>
      </c>
      <c r="M40" s="110">
        <f t="shared" si="32"/>
        <v>0.75</v>
      </c>
      <c r="N40" s="232"/>
    </row>
    <row r="41" spans="1:19" x14ac:dyDescent="0.25">
      <c r="A41" s="314"/>
      <c r="B41" s="217"/>
      <c r="C41" s="218"/>
      <c r="D41" s="218"/>
      <c r="E41" s="141">
        <f>+VLOOKUP($A$40,$P$5:$S$29,4,FALSE)</f>
        <v>0.82</v>
      </c>
      <c r="F41" s="106">
        <f>+D41*E41</f>
        <v>0</v>
      </c>
      <c r="G41" s="106">
        <f t="shared" si="29"/>
        <v>0</v>
      </c>
      <c r="H41" s="112"/>
      <c r="I41" s="106">
        <f t="shared" si="30"/>
        <v>0</v>
      </c>
      <c r="J41" s="108">
        <f t="shared" si="33"/>
        <v>0</v>
      </c>
      <c r="K41" s="101"/>
      <c r="L41" s="110">
        <f t="shared" si="31"/>
        <v>0.5</v>
      </c>
      <c r="M41" s="110">
        <f t="shared" si="32"/>
        <v>0.75</v>
      </c>
      <c r="N41" s="232"/>
    </row>
    <row r="42" spans="1:19" ht="15.75" thickBot="1" x14ac:dyDescent="0.3">
      <c r="A42" s="315"/>
      <c r="B42" s="217"/>
      <c r="C42" s="218"/>
      <c r="D42" s="218"/>
      <c r="E42" s="141">
        <f>+VLOOKUP($A$40,$P$5:$S$29,4,FALSE)</f>
        <v>0.82</v>
      </c>
      <c r="F42" s="106">
        <f>+D42*E42</f>
        <v>0</v>
      </c>
      <c r="G42" s="106">
        <f t="shared" si="29"/>
        <v>0</v>
      </c>
      <c r="H42" s="112"/>
      <c r="I42" s="106">
        <f t="shared" si="30"/>
        <v>0</v>
      </c>
      <c r="J42" s="108">
        <f t="shared" si="33"/>
        <v>0</v>
      </c>
      <c r="K42" s="101"/>
      <c r="L42" s="110">
        <f t="shared" si="31"/>
        <v>0.5</v>
      </c>
      <c r="M42" s="110">
        <f t="shared" si="32"/>
        <v>0.75</v>
      </c>
      <c r="N42" s="232"/>
    </row>
    <row r="43" spans="1:19" ht="15.75" thickBot="1" x14ac:dyDescent="0.3">
      <c r="A43" s="124"/>
      <c r="B43" s="118"/>
      <c r="C43" s="173" t="s">
        <v>65</v>
      </c>
      <c r="D43" s="119">
        <f>SUM(D37:D42)</f>
        <v>0</v>
      </c>
      <c r="E43" s="136"/>
      <c r="F43" s="119">
        <f>SUM(F37:F42)</f>
        <v>0</v>
      </c>
      <c r="G43" s="119">
        <f>+MIN($F$103*L43,F43)</f>
        <v>0</v>
      </c>
      <c r="H43" s="120">
        <f>+IFERROR(G43/F43,0)</f>
        <v>0</v>
      </c>
      <c r="I43" s="119">
        <f>SUM(I37:I42)</f>
        <v>0</v>
      </c>
      <c r="J43" s="163">
        <f>SUM(J37:J42)</f>
        <v>0</v>
      </c>
      <c r="K43" s="172" t="s">
        <v>59</v>
      </c>
      <c r="L43" s="164">
        <f t="shared" si="31"/>
        <v>0.5</v>
      </c>
      <c r="M43" s="121">
        <f t="shared" si="32"/>
        <v>0.75</v>
      </c>
      <c r="N43" s="232"/>
    </row>
    <row r="44" spans="1:19" x14ac:dyDescent="0.25">
      <c r="A44" s="319" t="s">
        <v>37</v>
      </c>
      <c r="B44" s="215"/>
      <c r="C44" s="216"/>
      <c r="D44" s="211">
        <f>+C44*K44</f>
        <v>0</v>
      </c>
      <c r="E44" s="137">
        <f>+VLOOKUP($A$44,P4:$S$35,4,0)</f>
        <v>0.93</v>
      </c>
      <c r="F44" s="106">
        <f>+D44*E44</f>
        <v>0</v>
      </c>
      <c r="G44" s="106">
        <f t="shared" ref="G44:G55" si="35">+F44*$H$56</f>
        <v>0</v>
      </c>
      <c r="H44" s="112"/>
      <c r="I44" s="106">
        <f>+F44*$H$56</f>
        <v>0</v>
      </c>
      <c r="J44" s="108">
        <f>+MIN($G$56*$M$44,G44)</f>
        <v>0</v>
      </c>
      <c r="K44" s="170">
        <v>5.7709999999999999</v>
      </c>
      <c r="L44" s="110">
        <f>+VLOOKUP($A$44,$P$5:$Q$29,2,FALSE)</f>
        <v>0.7</v>
      </c>
      <c r="M44" s="110">
        <f>+VLOOKUP($A$44,$P$5:$R$29,3,FALSE)</f>
        <v>0.5</v>
      </c>
      <c r="N44" s="232"/>
    </row>
    <row r="45" spans="1:19" x14ac:dyDescent="0.25">
      <c r="A45" s="314"/>
      <c r="B45" s="215"/>
      <c r="C45" s="216"/>
      <c r="D45" s="211">
        <f t="shared" ref="D45:D55" si="36">+C45*K45</f>
        <v>0</v>
      </c>
      <c r="E45" s="137">
        <f>+VLOOKUP($A$44,P5:$S$35,4,0)</f>
        <v>0.93</v>
      </c>
      <c r="F45" s="106">
        <f t="shared" ref="F45:F55" si="37">+D45*E45</f>
        <v>0</v>
      </c>
      <c r="G45" s="106">
        <f t="shared" si="35"/>
        <v>0</v>
      </c>
      <c r="H45" s="112"/>
      <c r="I45" s="106">
        <f>+F45*$H$56</f>
        <v>0</v>
      </c>
      <c r="J45" s="108">
        <f t="shared" ref="J45:J55" si="38">+MIN($G$56*$M$44,G45)</f>
        <v>0</v>
      </c>
      <c r="K45" s="170">
        <v>5.7709999999999999</v>
      </c>
      <c r="L45" s="110">
        <f>+VLOOKUP($A$44,$P$5:$Q$29,2,FALSE)</f>
        <v>0.7</v>
      </c>
      <c r="M45" s="110">
        <f>+VLOOKUP($A$44,$P$5:$R$29,3,FALSE)</f>
        <v>0.5</v>
      </c>
      <c r="N45" s="232"/>
    </row>
    <row r="46" spans="1:19" x14ac:dyDescent="0.25">
      <c r="A46" s="314"/>
      <c r="B46" s="215"/>
      <c r="C46" s="216"/>
      <c r="D46" s="211">
        <f t="shared" si="36"/>
        <v>0</v>
      </c>
      <c r="E46" s="137">
        <f>+VLOOKUP($A$44,P6:$S$35,4,0)</f>
        <v>0.93</v>
      </c>
      <c r="F46" s="106">
        <f t="shared" si="37"/>
        <v>0</v>
      </c>
      <c r="G46" s="106">
        <f t="shared" si="35"/>
        <v>0</v>
      </c>
      <c r="H46" s="112"/>
      <c r="I46" s="106">
        <f t="shared" ref="I46:I55" si="39">+F46*$H$43</f>
        <v>0</v>
      </c>
      <c r="J46" s="108">
        <f t="shared" si="38"/>
        <v>0</v>
      </c>
      <c r="K46" s="170">
        <v>5.7709999999999999</v>
      </c>
      <c r="L46" s="110">
        <f>+VLOOKUP($A$44,$P$5:$Q$29,2,FALSE)</f>
        <v>0.7</v>
      </c>
      <c r="M46" s="110">
        <f>+VLOOKUP($A$44,$P$5:$R$29,3,FALSE)</f>
        <v>0.5</v>
      </c>
      <c r="N46" s="232"/>
    </row>
    <row r="47" spans="1:19" x14ac:dyDescent="0.25">
      <c r="A47" s="314" t="s">
        <v>38</v>
      </c>
      <c r="B47" s="217"/>
      <c r="C47" s="218"/>
      <c r="D47" s="212">
        <f t="shared" si="36"/>
        <v>0</v>
      </c>
      <c r="E47" s="141">
        <f>+VLOOKUP($A$47,P4:$S$35,4,0)</f>
        <v>0.93</v>
      </c>
      <c r="F47" s="106">
        <f t="shared" si="37"/>
        <v>0</v>
      </c>
      <c r="G47" s="106">
        <f t="shared" si="35"/>
        <v>0</v>
      </c>
      <c r="H47" s="112"/>
      <c r="I47" s="106">
        <f t="shared" si="39"/>
        <v>0</v>
      </c>
      <c r="J47" s="108">
        <f t="shared" si="38"/>
        <v>0</v>
      </c>
      <c r="K47" s="170">
        <v>5.7709999999999999</v>
      </c>
      <c r="L47" s="110">
        <f>+VLOOKUP($A$47,$P$5:$Q$29,2,FALSE)</f>
        <v>0.7</v>
      </c>
      <c r="M47" s="110">
        <f>+VLOOKUP($A$47,$P$5:$R$29,3,FALSE)</f>
        <v>0.5</v>
      </c>
      <c r="N47" s="232"/>
    </row>
    <row r="48" spans="1:19" x14ac:dyDescent="0.25">
      <c r="A48" s="314"/>
      <c r="B48" s="217"/>
      <c r="C48" s="218"/>
      <c r="D48" s="212">
        <f t="shared" si="36"/>
        <v>0</v>
      </c>
      <c r="E48" s="141">
        <f>+VLOOKUP($A$47,P5:$S$35,4,0)</f>
        <v>0.93</v>
      </c>
      <c r="F48" s="106">
        <f t="shared" si="37"/>
        <v>0</v>
      </c>
      <c r="G48" s="106">
        <f t="shared" si="35"/>
        <v>0</v>
      </c>
      <c r="H48" s="112"/>
      <c r="I48" s="106">
        <f t="shared" si="39"/>
        <v>0</v>
      </c>
      <c r="J48" s="108">
        <f t="shared" si="38"/>
        <v>0</v>
      </c>
      <c r="K48" s="170">
        <v>5.7709999999999999</v>
      </c>
      <c r="L48" s="110">
        <f>+VLOOKUP($A$47,$P$5:$Q$29,2,FALSE)</f>
        <v>0.7</v>
      </c>
      <c r="M48" s="110">
        <f t="shared" ref="M48:M49" si="40">+VLOOKUP($A$47,$P$5:$R$29,3,FALSE)</f>
        <v>0.5</v>
      </c>
      <c r="N48" s="232"/>
    </row>
    <row r="49" spans="1:27" x14ac:dyDescent="0.25">
      <c r="A49" s="314"/>
      <c r="B49" s="217"/>
      <c r="C49" s="218"/>
      <c r="D49" s="212">
        <f t="shared" si="36"/>
        <v>0</v>
      </c>
      <c r="E49" s="141">
        <f>+VLOOKUP($A$47,P6:$S$35,4,0)</f>
        <v>0.93</v>
      </c>
      <c r="F49" s="106">
        <f t="shared" si="37"/>
        <v>0</v>
      </c>
      <c r="G49" s="106">
        <f t="shared" si="35"/>
        <v>0</v>
      </c>
      <c r="H49" s="112"/>
      <c r="I49" s="106">
        <f t="shared" si="39"/>
        <v>0</v>
      </c>
      <c r="J49" s="108">
        <f t="shared" si="38"/>
        <v>0</v>
      </c>
      <c r="K49" s="170">
        <v>5.7709999999999999</v>
      </c>
      <c r="L49" s="110">
        <f>+VLOOKUP($A$47,$P$5:$Q$29,2,FALSE)</f>
        <v>0.7</v>
      </c>
      <c r="M49" s="110">
        <f t="shared" si="40"/>
        <v>0.5</v>
      </c>
      <c r="N49" s="232"/>
    </row>
    <row r="50" spans="1:27" x14ac:dyDescent="0.25">
      <c r="A50" s="314" t="s">
        <v>39</v>
      </c>
      <c r="B50" s="219"/>
      <c r="C50" s="220"/>
      <c r="D50" s="213">
        <f t="shared" si="36"/>
        <v>0</v>
      </c>
      <c r="E50" s="142">
        <f>+VLOOKUP($A$50,P4:$S$35,4,0)</f>
        <v>0.89</v>
      </c>
      <c r="F50" s="106">
        <f t="shared" si="37"/>
        <v>0</v>
      </c>
      <c r="G50" s="106">
        <f t="shared" si="35"/>
        <v>0</v>
      </c>
      <c r="H50" s="112"/>
      <c r="I50" s="106">
        <f t="shared" si="39"/>
        <v>0</v>
      </c>
      <c r="J50" s="108">
        <f t="shared" si="38"/>
        <v>0</v>
      </c>
      <c r="K50" s="170">
        <v>5.7709999999999999</v>
      </c>
      <c r="L50" s="110">
        <f>+VLOOKUP($A$50,$P$5:$Q$29,2,FALSE)</f>
        <v>0.7</v>
      </c>
      <c r="M50" s="110">
        <f>+VLOOKUP($A$50,$P$5:$R$29,3,FALSE)</f>
        <v>0.5</v>
      </c>
      <c r="N50" s="232"/>
    </row>
    <row r="51" spans="1:27" x14ac:dyDescent="0.25">
      <c r="A51" s="314"/>
      <c r="B51" s="219"/>
      <c r="C51" s="220"/>
      <c r="D51" s="213">
        <f t="shared" si="36"/>
        <v>0</v>
      </c>
      <c r="E51" s="142">
        <f>+VLOOKUP($A$50,P5:$S$35,4,0)</f>
        <v>0.89</v>
      </c>
      <c r="F51" s="106">
        <f t="shared" si="37"/>
        <v>0</v>
      </c>
      <c r="G51" s="106">
        <f t="shared" si="35"/>
        <v>0</v>
      </c>
      <c r="H51" s="112"/>
      <c r="I51" s="106">
        <f t="shared" si="39"/>
        <v>0</v>
      </c>
      <c r="J51" s="108">
        <f t="shared" si="38"/>
        <v>0</v>
      </c>
      <c r="K51" s="170">
        <v>5.7709999999999999</v>
      </c>
      <c r="L51" s="110">
        <f>+VLOOKUP($A$50,$P$5:$Q$29,2,FALSE)</f>
        <v>0.7</v>
      </c>
      <c r="M51" s="110">
        <f t="shared" ref="M51:M52" si="41">+VLOOKUP($A$50,$P$5:$R$29,3,FALSE)</f>
        <v>0.5</v>
      </c>
      <c r="N51" s="232"/>
    </row>
    <row r="52" spans="1:27" x14ac:dyDescent="0.25">
      <c r="A52" s="314"/>
      <c r="B52" s="219"/>
      <c r="C52" s="220"/>
      <c r="D52" s="213">
        <f t="shared" si="36"/>
        <v>0</v>
      </c>
      <c r="E52" s="142">
        <f>+VLOOKUP($A$50,P6:$S$35,4,0)</f>
        <v>0.89</v>
      </c>
      <c r="F52" s="106">
        <f t="shared" si="37"/>
        <v>0</v>
      </c>
      <c r="G52" s="106">
        <f t="shared" si="35"/>
        <v>0</v>
      </c>
      <c r="H52" s="112"/>
      <c r="I52" s="106">
        <f t="shared" si="39"/>
        <v>0</v>
      </c>
      <c r="J52" s="108">
        <f t="shared" si="38"/>
        <v>0</v>
      </c>
      <c r="K52" s="170">
        <v>5.7709999999999999</v>
      </c>
      <c r="L52" s="110">
        <f>+VLOOKUP($A$50,$P$5:$Q$29,2,FALSE)</f>
        <v>0.7</v>
      </c>
      <c r="M52" s="110">
        <f t="shared" si="41"/>
        <v>0.5</v>
      </c>
      <c r="N52" s="232"/>
    </row>
    <row r="53" spans="1:27" x14ac:dyDescent="0.25">
      <c r="A53" s="314" t="s">
        <v>40</v>
      </c>
      <c r="B53" s="131"/>
      <c r="C53" s="132"/>
      <c r="D53" s="214">
        <f t="shared" si="36"/>
        <v>0</v>
      </c>
      <c r="E53" s="143">
        <f>+VLOOKUP($A$53,$P$4:$S$35,4,0)</f>
        <v>0.86</v>
      </c>
      <c r="F53" s="106">
        <f t="shared" si="37"/>
        <v>0</v>
      </c>
      <c r="G53" s="106">
        <f t="shared" si="35"/>
        <v>0</v>
      </c>
      <c r="H53" s="112"/>
      <c r="I53" s="106">
        <f t="shared" si="39"/>
        <v>0</v>
      </c>
      <c r="J53" s="108">
        <f t="shared" si="38"/>
        <v>0</v>
      </c>
      <c r="K53" s="170">
        <v>5.7709999999999999</v>
      </c>
      <c r="L53" s="110">
        <f>+VLOOKUP($A$53,$P$5:$Q$29,2,FALSE)</f>
        <v>0.7</v>
      </c>
      <c r="M53" s="110">
        <f>+VLOOKUP($A$53,$P$5:$R$29,3,FALSE)</f>
        <v>0.5</v>
      </c>
      <c r="N53" s="232"/>
    </row>
    <row r="54" spans="1:27" x14ac:dyDescent="0.25">
      <c r="A54" s="314"/>
      <c r="B54" s="131"/>
      <c r="C54" s="132"/>
      <c r="D54" s="214">
        <f t="shared" si="36"/>
        <v>0</v>
      </c>
      <c r="E54" s="143">
        <f>+VLOOKUP($A$53,$P$4:$S$35,4,0)</f>
        <v>0.86</v>
      </c>
      <c r="F54" s="106">
        <f t="shared" si="37"/>
        <v>0</v>
      </c>
      <c r="G54" s="106">
        <f t="shared" si="35"/>
        <v>0</v>
      </c>
      <c r="H54" s="112"/>
      <c r="I54" s="106">
        <f t="shared" si="39"/>
        <v>0</v>
      </c>
      <c r="J54" s="108">
        <f t="shared" si="38"/>
        <v>0</v>
      </c>
      <c r="K54" s="170">
        <v>5.7709999999999999</v>
      </c>
      <c r="L54" s="110">
        <f>+VLOOKUP($A$53,$P$5:$Q$29,2,FALSE)</f>
        <v>0.7</v>
      </c>
      <c r="M54" s="110">
        <f t="shared" ref="M54:M55" si="42">+VLOOKUP($A$53,$P$5:$R$29,3,FALSE)</f>
        <v>0.5</v>
      </c>
      <c r="N54" s="232"/>
    </row>
    <row r="55" spans="1:27" ht="15.75" thickBot="1" x14ac:dyDescent="0.3">
      <c r="A55" s="315"/>
      <c r="B55" s="131"/>
      <c r="C55" s="132"/>
      <c r="D55" s="214">
        <f t="shared" si="36"/>
        <v>0</v>
      </c>
      <c r="E55" s="143">
        <f>+VLOOKUP($A$53,$P$4:$S$35,4,0)</f>
        <v>0.86</v>
      </c>
      <c r="F55" s="106">
        <f t="shared" si="37"/>
        <v>0</v>
      </c>
      <c r="G55" s="106">
        <f t="shared" si="35"/>
        <v>0</v>
      </c>
      <c r="H55" s="112"/>
      <c r="I55" s="106">
        <f t="shared" si="39"/>
        <v>0</v>
      </c>
      <c r="J55" s="108">
        <f t="shared" si="38"/>
        <v>0</v>
      </c>
      <c r="K55" s="170">
        <v>5.7709999999999999</v>
      </c>
      <c r="L55" s="110">
        <f>+VLOOKUP($A$53,$P$5:$Q$29,2,FALSE)</f>
        <v>0.7</v>
      </c>
      <c r="M55" s="110">
        <f t="shared" si="42"/>
        <v>0.5</v>
      </c>
      <c r="N55" s="232"/>
    </row>
    <row r="56" spans="1:27" ht="15.75" thickBot="1" x14ac:dyDescent="0.3">
      <c r="A56" s="117"/>
      <c r="B56" s="118"/>
      <c r="C56" s="173" t="s">
        <v>65</v>
      </c>
      <c r="D56" s="119">
        <f>SUM(D44:D55)</f>
        <v>0</v>
      </c>
      <c r="E56" s="144"/>
      <c r="F56" s="119">
        <f>SUM(F44:F55)</f>
        <v>0</v>
      </c>
      <c r="G56" s="119">
        <f>+MIN($F$103*L56,F56)</f>
        <v>0</v>
      </c>
      <c r="H56" s="147">
        <f>+IFERROR(G56/F56,0)</f>
        <v>0</v>
      </c>
      <c r="I56" s="119">
        <f>SUM(I44:I55)</f>
        <v>0</v>
      </c>
      <c r="J56" s="163">
        <f t="shared" ref="J56" si="43">SUM(J44:J55)</f>
        <v>0</v>
      </c>
      <c r="K56" s="172" t="s">
        <v>59</v>
      </c>
      <c r="L56" s="164">
        <f>+VLOOKUP(A44,P4:Q35,2,0)</f>
        <v>0.7</v>
      </c>
      <c r="M56" s="121">
        <f>+VLOOKUP(A44,P4:R35,3,0)</f>
        <v>0.5</v>
      </c>
      <c r="N56" s="232"/>
    </row>
    <row r="57" spans="1:27" x14ac:dyDescent="0.25">
      <c r="A57" s="319" t="s">
        <v>41</v>
      </c>
      <c r="B57" s="215"/>
      <c r="C57" s="216"/>
      <c r="D57" s="211">
        <f>+C57*K57</f>
        <v>0</v>
      </c>
      <c r="E57" s="140">
        <f>+VLOOKUP($A$57,$P$4:$S$35,4,0)</f>
        <v>0.93</v>
      </c>
      <c r="F57" s="106">
        <f>+D57*E57</f>
        <v>0</v>
      </c>
      <c r="G57" s="106">
        <f>+F57*$H$69</f>
        <v>0</v>
      </c>
      <c r="H57" s="112"/>
      <c r="I57" s="106">
        <f>+F57*$H$69</f>
        <v>0</v>
      </c>
      <c r="J57" s="108">
        <f>+MIN($G$69*$M$57,G57)</f>
        <v>0</v>
      </c>
      <c r="K57" s="170"/>
      <c r="L57" s="110">
        <f t="shared" ref="L57:M59" si="44">+VLOOKUP($A$57,$P$5:$Q$29,2,FALSE)</f>
        <v>0.7</v>
      </c>
      <c r="M57" s="110">
        <f t="shared" si="44"/>
        <v>0.7</v>
      </c>
      <c r="N57" s="232"/>
    </row>
    <row r="58" spans="1:27" x14ac:dyDescent="0.25">
      <c r="A58" s="314"/>
      <c r="B58" s="215"/>
      <c r="C58" s="216"/>
      <c r="D58" s="211">
        <f t="shared" ref="D58:D68" si="45">+C58*K58</f>
        <v>0</v>
      </c>
      <c r="E58" s="140">
        <f>+VLOOKUP($A$57,$P$4:$S$35,4,0)</f>
        <v>0.93</v>
      </c>
      <c r="F58" s="106">
        <f t="shared" ref="F58:F68" si="46">+D58*E58</f>
        <v>0</v>
      </c>
      <c r="G58" s="106">
        <f t="shared" ref="G58:G68" si="47">+F58*$H$69</f>
        <v>0</v>
      </c>
      <c r="H58" s="112"/>
      <c r="I58" s="106">
        <f t="shared" ref="I58:I68" si="48">+F58*$H$69</f>
        <v>0</v>
      </c>
      <c r="J58" s="108">
        <f t="shared" ref="J58:J68" si="49">+MIN($G$69*$M$57,G58)</f>
        <v>0</v>
      </c>
      <c r="K58" s="101"/>
      <c r="L58" s="110">
        <f t="shared" si="44"/>
        <v>0.7</v>
      </c>
      <c r="M58" s="110">
        <f t="shared" si="44"/>
        <v>0.7</v>
      </c>
      <c r="N58" s="232"/>
    </row>
    <row r="59" spans="1:27" x14ac:dyDescent="0.25">
      <c r="A59" s="314"/>
      <c r="B59" s="215"/>
      <c r="C59" s="216"/>
      <c r="D59" s="211">
        <f t="shared" si="45"/>
        <v>0</v>
      </c>
      <c r="E59" s="140">
        <f>+VLOOKUP($A$57,$P$4:$S$35,4,0)</f>
        <v>0.93</v>
      </c>
      <c r="F59" s="106">
        <f t="shared" si="46"/>
        <v>0</v>
      </c>
      <c r="G59" s="106">
        <f t="shared" si="47"/>
        <v>0</v>
      </c>
      <c r="H59" s="112"/>
      <c r="I59" s="106">
        <f t="shared" si="48"/>
        <v>0</v>
      </c>
      <c r="J59" s="108">
        <f t="shared" si="49"/>
        <v>0</v>
      </c>
      <c r="K59" s="101"/>
      <c r="L59" s="110">
        <f t="shared" si="44"/>
        <v>0.7</v>
      </c>
      <c r="M59" s="110">
        <f t="shared" si="44"/>
        <v>0.7</v>
      </c>
      <c r="N59" s="232"/>
    </row>
    <row r="60" spans="1:27" x14ac:dyDescent="0.25">
      <c r="A60" s="314" t="s">
        <v>42</v>
      </c>
      <c r="B60" s="217"/>
      <c r="C60" s="218"/>
      <c r="D60" s="212">
        <f t="shared" si="45"/>
        <v>0</v>
      </c>
      <c r="E60" s="141">
        <f>+VLOOKUP($A$60,$P$4:$S$35,4,0)</f>
        <v>0.91</v>
      </c>
      <c r="F60" s="106">
        <f t="shared" si="46"/>
        <v>0</v>
      </c>
      <c r="G60" s="106">
        <f t="shared" si="47"/>
        <v>0</v>
      </c>
      <c r="H60" s="112"/>
      <c r="I60" s="106">
        <f t="shared" si="48"/>
        <v>0</v>
      </c>
      <c r="J60" s="108">
        <f t="shared" si="49"/>
        <v>0</v>
      </c>
      <c r="K60" s="101"/>
      <c r="L60" s="110">
        <f t="shared" ref="L60:M62" si="50">+VLOOKUP($A$60,$P$5:$Q$29,2,FALSE)</f>
        <v>0.7</v>
      </c>
      <c r="M60" s="110">
        <f t="shared" si="50"/>
        <v>0.7</v>
      </c>
      <c r="N60" s="232"/>
    </row>
    <row r="61" spans="1:27" ht="15" customHeight="1" x14ac:dyDescent="0.25">
      <c r="A61" s="314"/>
      <c r="B61" s="217"/>
      <c r="C61" s="218"/>
      <c r="D61" s="212">
        <f t="shared" si="45"/>
        <v>0</v>
      </c>
      <c r="E61" s="141">
        <f>+VLOOKUP($A$60,$P$4:$S$35,4,0)</f>
        <v>0.91</v>
      </c>
      <c r="F61" s="106">
        <f t="shared" si="46"/>
        <v>0</v>
      </c>
      <c r="G61" s="106">
        <f t="shared" si="47"/>
        <v>0</v>
      </c>
      <c r="H61" s="112"/>
      <c r="I61" s="106">
        <f t="shared" si="48"/>
        <v>0</v>
      </c>
      <c r="J61" s="108">
        <f t="shared" si="49"/>
        <v>0</v>
      </c>
      <c r="K61" s="101"/>
      <c r="L61" s="110">
        <f t="shared" si="50"/>
        <v>0.7</v>
      </c>
      <c r="M61" s="110">
        <f t="shared" si="50"/>
        <v>0.7</v>
      </c>
      <c r="N61" s="232"/>
    </row>
    <row r="62" spans="1:27" x14ac:dyDescent="0.25">
      <c r="A62" s="314"/>
      <c r="B62" s="217"/>
      <c r="C62" s="218"/>
      <c r="D62" s="212">
        <f t="shared" si="45"/>
        <v>0</v>
      </c>
      <c r="E62" s="141">
        <f>+VLOOKUP($A$60,$P$4:$S$35,4,0)</f>
        <v>0.91</v>
      </c>
      <c r="F62" s="106">
        <f t="shared" si="46"/>
        <v>0</v>
      </c>
      <c r="G62" s="106">
        <f t="shared" si="47"/>
        <v>0</v>
      </c>
      <c r="H62" s="112"/>
      <c r="I62" s="106">
        <f t="shared" si="48"/>
        <v>0</v>
      </c>
      <c r="J62" s="108">
        <f t="shared" si="49"/>
        <v>0</v>
      </c>
      <c r="K62" s="101"/>
      <c r="L62" s="110">
        <f t="shared" si="50"/>
        <v>0.7</v>
      </c>
      <c r="M62" s="110">
        <f t="shared" si="50"/>
        <v>0.7</v>
      </c>
      <c r="N62" s="232"/>
    </row>
    <row r="63" spans="1:27" x14ac:dyDescent="0.25">
      <c r="A63" s="314" t="s">
        <v>43</v>
      </c>
      <c r="B63" s="219"/>
      <c r="C63" s="220"/>
      <c r="D63" s="213">
        <f t="shared" si="45"/>
        <v>0</v>
      </c>
      <c r="E63" s="142">
        <f>+VLOOKUP($A$63,$P$4:$S$35,4,0)</f>
        <v>0.88</v>
      </c>
      <c r="F63" s="106">
        <f t="shared" si="46"/>
        <v>0</v>
      </c>
      <c r="G63" s="106">
        <f t="shared" si="47"/>
        <v>0</v>
      </c>
      <c r="H63" s="112"/>
      <c r="I63" s="106">
        <f t="shared" si="48"/>
        <v>0</v>
      </c>
      <c r="J63" s="108">
        <f t="shared" si="49"/>
        <v>0</v>
      </c>
      <c r="K63" s="101"/>
      <c r="L63" s="110">
        <f t="shared" ref="L63:M65" si="51">+VLOOKUP($A$63,$P$5:$Q$29,2,FALSE)</f>
        <v>0.7</v>
      </c>
      <c r="M63" s="110">
        <f t="shared" si="51"/>
        <v>0.7</v>
      </c>
      <c r="N63" s="232"/>
      <c r="AA63">
        <f>493/2500</f>
        <v>0.19719999999999999</v>
      </c>
    </row>
    <row r="64" spans="1:27" x14ac:dyDescent="0.25">
      <c r="A64" s="314"/>
      <c r="B64" s="219"/>
      <c r="C64" s="220"/>
      <c r="D64" s="213">
        <f t="shared" si="45"/>
        <v>0</v>
      </c>
      <c r="E64" s="142">
        <f>+VLOOKUP($A$63,$P$4:$S$35,4,0)</f>
        <v>0.88</v>
      </c>
      <c r="F64" s="106">
        <f t="shared" si="46"/>
        <v>0</v>
      </c>
      <c r="G64" s="106">
        <f t="shared" si="47"/>
        <v>0</v>
      </c>
      <c r="H64" s="112"/>
      <c r="I64" s="106">
        <f t="shared" si="48"/>
        <v>0</v>
      </c>
      <c r="J64" s="108">
        <f t="shared" si="49"/>
        <v>0</v>
      </c>
      <c r="K64" s="101"/>
      <c r="L64" s="110">
        <f t="shared" si="51"/>
        <v>0.7</v>
      </c>
      <c r="M64" s="110">
        <f t="shared" si="51"/>
        <v>0.7</v>
      </c>
      <c r="N64" s="232"/>
    </row>
    <row r="65" spans="1:14" x14ac:dyDescent="0.25">
      <c r="A65" s="314"/>
      <c r="B65" s="219"/>
      <c r="C65" s="220"/>
      <c r="D65" s="213">
        <f t="shared" si="45"/>
        <v>0</v>
      </c>
      <c r="E65" s="142">
        <f>+VLOOKUP($A$63,$P$4:$S$35,4,0)</f>
        <v>0.88</v>
      </c>
      <c r="F65" s="106">
        <f t="shared" si="46"/>
        <v>0</v>
      </c>
      <c r="G65" s="106">
        <f t="shared" si="47"/>
        <v>0</v>
      </c>
      <c r="H65" s="112"/>
      <c r="I65" s="106">
        <f t="shared" si="48"/>
        <v>0</v>
      </c>
      <c r="J65" s="108">
        <f t="shared" si="49"/>
        <v>0</v>
      </c>
      <c r="K65" s="101"/>
      <c r="L65" s="110">
        <f t="shared" si="51"/>
        <v>0.7</v>
      </c>
      <c r="M65" s="110">
        <f t="shared" si="51"/>
        <v>0.7</v>
      </c>
      <c r="N65" s="232"/>
    </row>
    <row r="66" spans="1:14" x14ac:dyDescent="0.25">
      <c r="A66" s="314" t="s">
        <v>44</v>
      </c>
      <c r="B66" s="131"/>
      <c r="C66" s="132"/>
      <c r="D66" s="214">
        <f t="shared" si="45"/>
        <v>0</v>
      </c>
      <c r="E66" s="143">
        <f>+VLOOKUP($A$66,$P$4:$S$35,4,0)</f>
        <v>0.85</v>
      </c>
      <c r="F66" s="106">
        <f t="shared" si="46"/>
        <v>0</v>
      </c>
      <c r="G66" s="106">
        <f t="shared" si="47"/>
        <v>0</v>
      </c>
      <c r="H66" s="112"/>
      <c r="I66" s="106">
        <f t="shared" si="48"/>
        <v>0</v>
      </c>
      <c r="J66" s="108">
        <f t="shared" si="49"/>
        <v>0</v>
      </c>
      <c r="K66" s="101"/>
      <c r="L66" s="110">
        <f t="shared" ref="L66:M68" si="52">+VLOOKUP($A$66,$P$5:$Q$29,2,FALSE)</f>
        <v>0.7</v>
      </c>
      <c r="M66" s="110">
        <f t="shared" si="52"/>
        <v>0.7</v>
      </c>
      <c r="N66" s="232"/>
    </row>
    <row r="67" spans="1:14" x14ac:dyDescent="0.25">
      <c r="A67" s="314"/>
      <c r="B67" s="131"/>
      <c r="C67" s="132"/>
      <c r="D67" s="214">
        <f t="shared" si="45"/>
        <v>0</v>
      </c>
      <c r="E67" s="143">
        <f>+VLOOKUP($A$66,$P$4:$S$35,4,0)</f>
        <v>0.85</v>
      </c>
      <c r="F67" s="106">
        <f t="shared" si="46"/>
        <v>0</v>
      </c>
      <c r="G67" s="106">
        <f t="shared" si="47"/>
        <v>0</v>
      </c>
      <c r="H67" s="112"/>
      <c r="I67" s="106">
        <f t="shared" si="48"/>
        <v>0</v>
      </c>
      <c r="J67" s="108">
        <f t="shared" si="49"/>
        <v>0</v>
      </c>
      <c r="K67" s="101"/>
      <c r="L67" s="110">
        <f t="shared" si="52"/>
        <v>0.7</v>
      </c>
      <c r="M67" s="110">
        <f t="shared" si="52"/>
        <v>0.7</v>
      </c>
      <c r="N67" s="232"/>
    </row>
    <row r="68" spans="1:14" ht="15.75" thickBot="1" x14ac:dyDescent="0.3">
      <c r="A68" s="315"/>
      <c r="B68" s="131"/>
      <c r="C68" s="132"/>
      <c r="D68" s="214">
        <f t="shared" si="45"/>
        <v>0</v>
      </c>
      <c r="E68" s="143">
        <f>+VLOOKUP($A$66,$P$4:$S$35,4,0)</f>
        <v>0.85</v>
      </c>
      <c r="F68" s="106">
        <f t="shared" si="46"/>
        <v>0</v>
      </c>
      <c r="G68" s="106">
        <f t="shared" si="47"/>
        <v>0</v>
      </c>
      <c r="H68" s="112"/>
      <c r="I68" s="106">
        <f t="shared" si="48"/>
        <v>0</v>
      </c>
      <c r="J68" s="108">
        <f t="shared" si="49"/>
        <v>0</v>
      </c>
      <c r="K68" s="101"/>
      <c r="L68" s="110">
        <f t="shared" si="52"/>
        <v>0.7</v>
      </c>
      <c r="M68" s="110">
        <f t="shared" si="52"/>
        <v>0.7</v>
      </c>
      <c r="N68" s="232"/>
    </row>
    <row r="69" spans="1:14" ht="15.75" thickBot="1" x14ac:dyDescent="0.3">
      <c r="A69" s="205" t="s">
        <v>52</v>
      </c>
      <c r="B69" s="118"/>
      <c r="C69" s="118"/>
      <c r="D69" s="119">
        <f>SUM(D57:D68)</f>
        <v>0</v>
      </c>
      <c r="E69" s="144"/>
      <c r="F69" s="119">
        <f>SUM(F57:F68)</f>
        <v>0</v>
      </c>
      <c r="G69" s="119">
        <f>+MIN($F$103*L69,F69)</f>
        <v>0</v>
      </c>
      <c r="H69" s="120">
        <f>+IFERROR(G69/F69,0)</f>
        <v>0</v>
      </c>
      <c r="I69" s="119">
        <f>SUM(I57:I68)</f>
        <v>0</v>
      </c>
      <c r="J69" s="163">
        <f>SUM(J57:J68)</f>
        <v>0</v>
      </c>
      <c r="K69" s="171">
        <f t="shared" ref="K69" si="53">SUM(K57:K68)</f>
        <v>0</v>
      </c>
      <c r="L69" s="164">
        <f>+VLOOKUP(A57,P4:Q35,2,0)</f>
        <v>0.7</v>
      </c>
      <c r="M69" s="121">
        <f>+VLOOKUP(A57,P4:R35,3,0)</f>
        <v>0.5</v>
      </c>
      <c r="N69" s="232"/>
    </row>
    <row r="70" spans="1:14" x14ac:dyDescent="0.25">
      <c r="A70" s="316" t="str">
        <f>+P23</f>
        <v>VDMK_1</v>
      </c>
      <c r="B70" s="215"/>
      <c r="C70" s="222"/>
      <c r="D70" s="216"/>
      <c r="E70" s="197">
        <f>+VLOOKUP($A$70,$P$4:$S$35,4,0)</f>
        <v>0.95</v>
      </c>
      <c r="F70" s="106">
        <f>+D70*E70</f>
        <v>0</v>
      </c>
      <c r="G70" s="106">
        <f t="shared" ref="G70:G78" si="54">+F70*$H$79</f>
        <v>0</v>
      </c>
      <c r="H70" s="112"/>
      <c r="I70" s="106">
        <f t="shared" ref="I70:I78" si="55">+F70*$H$79</f>
        <v>0</v>
      </c>
      <c r="J70" s="108">
        <f>+MIN($G$79*$M$70,G70)</f>
        <v>0</v>
      </c>
      <c r="K70" s="169"/>
      <c r="L70" s="110">
        <f>+VLOOKUP($A$70,$P$4:$Q$35,2,0)</f>
        <v>0.5</v>
      </c>
      <c r="M70" s="110">
        <f>+VLOOKUP($A$70,$P$4:$R$35,3,0)</f>
        <v>0.4</v>
      </c>
      <c r="N70" s="232"/>
    </row>
    <row r="71" spans="1:14" x14ac:dyDescent="0.25">
      <c r="A71" s="310"/>
      <c r="B71" s="215"/>
      <c r="C71" s="222"/>
      <c r="D71" s="216"/>
      <c r="E71" s="197">
        <f t="shared" ref="E71:E72" si="56">+VLOOKUP($A$70,$P$4:$S$35,4,0)</f>
        <v>0.95</v>
      </c>
      <c r="F71" s="106">
        <f t="shared" ref="F71:F72" si="57">+D71*E71</f>
        <v>0</v>
      </c>
      <c r="G71" s="106">
        <f t="shared" si="54"/>
        <v>0</v>
      </c>
      <c r="H71" s="112"/>
      <c r="I71" s="106">
        <f t="shared" si="55"/>
        <v>0</v>
      </c>
      <c r="J71" s="108">
        <f t="shared" ref="J71:J78" si="58">+MIN($G$79*$M$70,G71)</f>
        <v>0</v>
      </c>
      <c r="K71" s="114"/>
      <c r="L71" s="110">
        <f t="shared" ref="L71:L72" si="59">+VLOOKUP($A$70,$P$4:$Q$35,2,0)</f>
        <v>0.5</v>
      </c>
      <c r="M71" s="110">
        <f t="shared" ref="M71:M72" si="60">+VLOOKUP($A$70,$P$4:$R$35,3,0)</f>
        <v>0.4</v>
      </c>
      <c r="N71" s="232"/>
    </row>
    <row r="72" spans="1:14" x14ac:dyDescent="0.25">
      <c r="A72" s="311"/>
      <c r="B72" s="215"/>
      <c r="C72" s="222"/>
      <c r="D72" s="216"/>
      <c r="E72" s="197">
        <f t="shared" si="56"/>
        <v>0.95</v>
      </c>
      <c r="F72" s="106">
        <f t="shared" si="57"/>
        <v>0</v>
      </c>
      <c r="G72" s="106">
        <f t="shared" si="54"/>
        <v>0</v>
      </c>
      <c r="H72" s="112"/>
      <c r="I72" s="106">
        <f t="shared" si="55"/>
        <v>0</v>
      </c>
      <c r="J72" s="108">
        <f t="shared" si="58"/>
        <v>0</v>
      </c>
      <c r="K72" s="114"/>
      <c r="L72" s="110">
        <f t="shared" si="59"/>
        <v>0.5</v>
      </c>
      <c r="M72" s="110">
        <f t="shared" si="60"/>
        <v>0.4</v>
      </c>
      <c r="N72" s="232"/>
    </row>
    <row r="73" spans="1:14" x14ac:dyDescent="0.25">
      <c r="A73" s="309" t="str">
        <f>+P24</f>
        <v>VDMK_1-5</v>
      </c>
      <c r="B73" s="217"/>
      <c r="C73" s="223"/>
      <c r="D73" s="218"/>
      <c r="E73" s="198">
        <f>+VLOOKUP($A$73,$P$4:$S$35,4,0)</f>
        <v>0.91</v>
      </c>
      <c r="F73" s="106">
        <f>+D73*E73</f>
        <v>0</v>
      </c>
      <c r="G73" s="106">
        <f t="shared" si="54"/>
        <v>0</v>
      </c>
      <c r="H73" s="112"/>
      <c r="I73" s="106">
        <f t="shared" si="55"/>
        <v>0</v>
      </c>
      <c r="J73" s="108">
        <f t="shared" si="58"/>
        <v>0</v>
      </c>
      <c r="K73" s="169"/>
      <c r="L73" s="110">
        <f>+VLOOKUP($A$73,$P$4:$Q$35,2,0)</f>
        <v>0.5</v>
      </c>
      <c r="M73" s="110">
        <f>+VLOOKUP($A$73,$P$4:$R$35,3,0)</f>
        <v>0.4</v>
      </c>
      <c r="N73" s="232"/>
    </row>
    <row r="74" spans="1:14" x14ac:dyDescent="0.25">
      <c r="A74" s="310"/>
      <c r="B74" s="217"/>
      <c r="C74" s="223"/>
      <c r="D74" s="218"/>
      <c r="E74" s="198">
        <f t="shared" ref="E74:E75" si="61">+VLOOKUP($A$73,$P$4:$S$35,4,0)</f>
        <v>0.91</v>
      </c>
      <c r="F74" s="106">
        <f t="shared" ref="F74:F75" si="62">+D74*E74</f>
        <v>0</v>
      </c>
      <c r="G74" s="106">
        <f t="shared" si="54"/>
        <v>0</v>
      </c>
      <c r="H74" s="112"/>
      <c r="I74" s="106">
        <f t="shared" si="55"/>
        <v>0</v>
      </c>
      <c r="J74" s="108">
        <f t="shared" si="58"/>
        <v>0</v>
      </c>
      <c r="K74" s="114"/>
      <c r="L74" s="110">
        <f t="shared" ref="L74:L75" si="63">+VLOOKUP($A$73,$P$4:$Q$35,2,0)</f>
        <v>0.5</v>
      </c>
      <c r="M74" s="110">
        <f t="shared" ref="M74:M75" si="64">+VLOOKUP($A$73,$P$4:$R$35,3,0)</f>
        <v>0.4</v>
      </c>
      <c r="N74" s="232"/>
    </row>
    <row r="75" spans="1:14" x14ac:dyDescent="0.25">
      <c r="A75" s="311"/>
      <c r="B75" s="217"/>
      <c r="C75" s="223"/>
      <c r="D75" s="218"/>
      <c r="E75" s="198">
        <f t="shared" si="61"/>
        <v>0.91</v>
      </c>
      <c r="F75" s="106">
        <f t="shared" si="62"/>
        <v>0</v>
      </c>
      <c r="G75" s="106">
        <f t="shared" si="54"/>
        <v>0</v>
      </c>
      <c r="H75" s="112"/>
      <c r="I75" s="106">
        <f t="shared" si="55"/>
        <v>0</v>
      </c>
      <c r="J75" s="108">
        <f t="shared" si="58"/>
        <v>0</v>
      </c>
      <c r="K75" s="114"/>
      <c r="L75" s="110">
        <f t="shared" si="63"/>
        <v>0.5</v>
      </c>
      <c r="M75" s="110">
        <f t="shared" si="64"/>
        <v>0.4</v>
      </c>
      <c r="N75" s="232"/>
    </row>
    <row r="76" spans="1:14" x14ac:dyDescent="0.25">
      <c r="A76" s="309" t="str">
        <f>+P25</f>
        <v>VDMK_5 ve üzeri</v>
      </c>
      <c r="B76" s="219"/>
      <c r="C76" s="224"/>
      <c r="D76" s="220"/>
      <c r="E76" s="199">
        <f>+VLOOKUP($A$76,$P$4:$S$35,4,0)</f>
        <v>0.9</v>
      </c>
      <c r="F76" s="106">
        <f>+D76*E76</f>
        <v>0</v>
      </c>
      <c r="G76" s="106">
        <f t="shared" si="54"/>
        <v>0</v>
      </c>
      <c r="H76" s="112"/>
      <c r="I76" s="106">
        <f t="shared" si="55"/>
        <v>0</v>
      </c>
      <c r="J76" s="108">
        <f t="shared" si="58"/>
        <v>0</v>
      </c>
      <c r="K76" s="169"/>
      <c r="L76" s="110">
        <f>+VLOOKUP($A$76,$P$4:$Q$35,2,0)</f>
        <v>0.5</v>
      </c>
      <c r="M76" s="110">
        <f>+VLOOKUP($A$76,$P$4:$R$35,3,0)</f>
        <v>0.4</v>
      </c>
      <c r="N76" s="232"/>
    </row>
    <row r="77" spans="1:14" x14ac:dyDescent="0.25">
      <c r="A77" s="310"/>
      <c r="B77" s="219"/>
      <c r="C77" s="224"/>
      <c r="D77" s="220"/>
      <c r="E77" s="199">
        <f t="shared" ref="E77:E78" si="65">+VLOOKUP($A$76,$P$4:$S$35,4,0)</f>
        <v>0.9</v>
      </c>
      <c r="F77" s="106">
        <f t="shared" ref="F77:F78" si="66">+D77*E77</f>
        <v>0</v>
      </c>
      <c r="G77" s="106">
        <f t="shared" si="54"/>
        <v>0</v>
      </c>
      <c r="H77" s="112"/>
      <c r="I77" s="106">
        <f t="shared" si="55"/>
        <v>0</v>
      </c>
      <c r="J77" s="108">
        <f t="shared" si="58"/>
        <v>0</v>
      </c>
      <c r="K77" s="114"/>
      <c r="L77" s="110">
        <f t="shared" ref="L77:L78" si="67">+VLOOKUP($A$76,$P$4:$Q$35,2,0)</f>
        <v>0.5</v>
      </c>
      <c r="M77" s="110">
        <f t="shared" ref="M77:M78" si="68">+VLOOKUP($A$76,$P$4:$R$35,3,0)</f>
        <v>0.4</v>
      </c>
      <c r="N77" s="232"/>
    </row>
    <row r="78" spans="1:14" ht="15.75" thickBot="1" x14ac:dyDescent="0.3">
      <c r="A78" s="312"/>
      <c r="B78" s="219"/>
      <c r="C78" s="224"/>
      <c r="D78" s="220"/>
      <c r="E78" s="199">
        <f t="shared" si="65"/>
        <v>0.9</v>
      </c>
      <c r="F78" s="106">
        <f t="shared" si="66"/>
        <v>0</v>
      </c>
      <c r="G78" s="106">
        <f t="shared" si="54"/>
        <v>0</v>
      </c>
      <c r="H78" s="112"/>
      <c r="I78" s="106">
        <f t="shared" si="55"/>
        <v>0</v>
      </c>
      <c r="J78" s="108">
        <f t="shared" si="58"/>
        <v>0</v>
      </c>
      <c r="K78" s="114"/>
      <c r="L78" s="110">
        <f t="shared" si="67"/>
        <v>0.5</v>
      </c>
      <c r="M78" s="110">
        <f t="shared" si="68"/>
        <v>0.4</v>
      </c>
      <c r="N78" s="232"/>
    </row>
    <row r="79" spans="1:14" ht="15.75" customHeight="1" thickBot="1" x14ac:dyDescent="0.4">
      <c r="A79" s="124"/>
      <c r="B79" s="118"/>
      <c r="C79" s="118"/>
      <c r="D79" s="119">
        <f>SUM(D70:D78)</f>
        <v>0</v>
      </c>
      <c r="E79" s="144"/>
      <c r="F79" s="119">
        <f>SUM(F70:F78)</f>
        <v>0</v>
      </c>
      <c r="G79" s="119">
        <f>+MIN($F$103*L79,F79)</f>
        <v>0</v>
      </c>
      <c r="H79" s="120">
        <f>+IFERROR(G79/F79,0)</f>
        <v>0</v>
      </c>
      <c r="I79" s="119">
        <f>SUM(I70:I78)</f>
        <v>0</v>
      </c>
      <c r="J79" s="163">
        <f>SUM(J70:J78)</f>
        <v>0</v>
      </c>
      <c r="K79" s="210" t="s">
        <v>10</v>
      </c>
      <c r="L79" s="164">
        <f>+VLOOKUP(A70,P4:Q35,2,0)</f>
        <v>0.5</v>
      </c>
      <c r="M79" s="121">
        <f>+VLOOKUP(A70,P4:R35,3,0)</f>
        <v>0.4</v>
      </c>
      <c r="N79" s="233"/>
    </row>
    <row r="80" spans="1:14" x14ac:dyDescent="0.25">
      <c r="A80" s="308" t="s">
        <v>50</v>
      </c>
      <c r="B80" s="101"/>
      <c r="C80" s="109"/>
      <c r="D80" s="106"/>
      <c r="E80" s="145">
        <f>+VLOOKUP($A$80,$P$4:$S$35,4,0)</f>
        <v>0.91</v>
      </c>
      <c r="F80" s="106">
        <f>+D80*E80</f>
        <v>0</v>
      </c>
      <c r="G80" s="106">
        <f>+F80*$H$83</f>
        <v>0</v>
      </c>
      <c r="H80" s="112"/>
      <c r="I80" s="106">
        <f>+F80*$H$83</f>
        <v>0</v>
      </c>
      <c r="J80" s="108">
        <f>+MIN($G$83*$M$80,G80)</f>
        <v>0</v>
      </c>
      <c r="K80" s="167"/>
      <c r="L80" s="110">
        <f>+VLOOKUP($A$80,P4:Q35,2,0)</f>
        <v>0.25</v>
      </c>
      <c r="M80" s="110">
        <f>+VLOOKUP($A$80,P4:R35,3,0)</f>
        <v>1</v>
      </c>
    </row>
    <row r="81" spans="1:13" x14ac:dyDescent="0.25">
      <c r="A81" s="306"/>
      <c r="B81" s="101"/>
      <c r="C81" s="109"/>
      <c r="D81" s="116"/>
      <c r="E81" s="145">
        <f>+VLOOKUP($A$80,$P$4:$S$35,4,0)</f>
        <v>0.91</v>
      </c>
      <c r="F81" s="106">
        <f t="shared" ref="F81:F82" si="69">+D81*E81</f>
        <v>0</v>
      </c>
      <c r="G81" s="106">
        <f t="shared" ref="G81:G82" si="70">+F81*$H$83</f>
        <v>0</v>
      </c>
      <c r="H81" s="112"/>
      <c r="I81" s="106">
        <f t="shared" ref="I81:I82" si="71">+F81*$H$83</f>
        <v>0</v>
      </c>
      <c r="J81" s="108">
        <f t="shared" ref="J81:J82" si="72">+MIN($G$83*$M$80,G81)</f>
        <v>0</v>
      </c>
      <c r="K81" s="106"/>
      <c r="L81" s="110">
        <f>+VLOOKUP($A$80,P5:Q36,2,0)</f>
        <v>0.25</v>
      </c>
      <c r="M81" s="110">
        <f>+VLOOKUP($A$80,P5:R36,3,0)</f>
        <v>1</v>
      </c>
    </row>
    <row r="82" spans="1:13" ht="15.75" thickBot="1" x14ac:dyDescent="0.3">
      <c r="A82" s="307"/>
      <c r="B82" s="101"/>
      <c r="C82" s="109"/>
      <c r="D82" s="116"/>
      <c r="E82" s="145">
        <f>+VLOOKUP($A$80,$P$4:$S$35,4,0)</f>
        <v>0.91</v>
      </c>
      <c r="F82" s="106">
        <f t="shared" si="69"/>
        <v>0</v>
      </c>
      <c r="G82" s="106">
        <f t="shared" si="70"/>
        <v>0</v>
      </c>
      <c r="H82" s="112"/>
      <c r="I82" s="106">
        <f t="shared" si="71"/>
        <v>0</v>
      </c>
      <c r="J82" s="108">
        <f t="shared" si="72"/>
        <v>0</v>
      </c>
      <c r="K82" s="113"/>
      <c r="L82" s="110">
        <f>+VLOOKUP($A$80,P6:Q37,2,0)</f>
        <v>0.25</v>
      </c>
      <c r="M82" s="110">
        <f>+VLOOKUP($A$80,P6:R37,3,0)</f>
        <v>1</v>
      </c>
    </row>
    <row r="83" spans="1:13" ht="15.75" thickBot="1" x14ac:dyDescent="0.3">
      <c r="A83" s="117"/>
      <c r="B83" s="118"/>
      <c r="C83" s="118"/>
      <c r="D83" s="119">
        <f>SUM(D80:D82)</f>
        <v>0</v>
      </c>
      <c r="E83" s="144"/>
      <c r="F83" s="119">
        <f>SUM(F80:F82)</f>
        <v>0</v>
      </c>
      <c r="G83" s="119">
        <f>+MIN($F$103*L83,F83)</f>
        <v>0</v>
      </c>
      <c r="H83" s="120">
        <f>+IFERROR(G83/F83,0)</f>
        <v>0</v>
      </c>
      <c r="I83" s="119">
        <f>SUM(I80:I82)</f>
        <v>0</v>
      </c>
      <c r="J83" s="163">
        <f t="shared" ref="J83:K83" si="73">SUM(J80:J82)</f>
        <v>0</v>
      </c>
      <c r="K83" s="171">
        <f t="shared" si="73"/>
        <v>0</v>
      </c>
      <c r="L83" s="164">
        <f>+VLOOKUP(A80,P4:Q35,2,0)</f>
        <v>0.25</v>
      </c>
      <c r="M83" s="204">
        <f>+VLOOKUP(A80,P4:R35,3,0)</f>
        <v>1</v>
      </c>
    </row>
    <row r="84" spans="1:13" x14ac:dyDescent="0.25">
      <c r="A84" s="313" t="s">
        <v>45</v>
      </c>
      <c r="B84" s="225"/>
      <c r="C84" s="226"/>
      <c r="D84" s="227"/>
      <c r="E84" s="200">
        <f>+VLOOKUP($A$84,$P$5:$S$29,4,FALSE)</f>
        <v>0.95</v>
      </c>
      <c r="F84" s="167">
        <f>+D84*E84</f>
        <v>0</v>
      </c>
      <c r="G84" s="201">
        <f>+F84*$H$90</f>
        <v>0</v>
      </c>
      <c r="H84" s="202"/>
      <c r="I84" s="201">
        <f>+F84*$H$90</f>
        <v>0</v>
      </c>
      <c r="J84" s="165">
        <f>+MIN($G$90*$M$84,G84)</f>
        <v>0</v>
      </c>
      <c r="K84" s="165"/>
      <c r="L84" s="203">
        <f t="shared" ref="L84:L90" si="74">+VLOOKUP($A$84,$P$5:$S$29,2,FALSE)</f>
        <v>0.5</v>
      </c>
      <c r="M84" s="203">
        <f t="shared" ref="M84:M90" si="75">+VLOOKUP($A$84,$P$5:$R$29,3,FALSE)</f>
        <v>0.4</v>
      </c>
    </row>
    <row r="85" spans="1:13" x14ac:dyDescent="0.25">
      <c r="A85" s="314"/>
      <c r="B85" s="215"/>
      <c r="C85" s="222"/>
      <c r="D85" s="216"/>
      <c r="E85" s="140">
        <f>+VLOOKUP($A$84,$P$5:$S$29,4,FALSE)</f>
        <v>0.95</v>
      </c>
      <c r="F85" s="113">
        <f t="shared" ref="F85:F89" si="76">+D85*E85</f>
        <v>0</v>
      </c>
      <c r="G85" s="201">
        <f t="shared" ref="G85:G89" si="77">+F85*$H$90</f>
        <v>0</v>
      </c>
      <c r="H85" s="112"/>
      <c r="I85" s="201">
        <f t="shared" ref="I85:I89" si="78">+F85*$H$90</f>
        <v>0</v>
      </c>
      <c r="J85" s="165">
        <f t="shared" ref="J85:J89" si="79">+MIN($G$90*$M$84,G85)</f>
        <v>0</v>
      </c>
      <c r="K85" s="108"/>
      <c r="L85" s="110">
        <f t="shared" si="74"/>
        <v>0.5</v>
      </c>
      <c r="M85" s="110">
        <f t="shared" si="75"/>
        <v>0.4</v>
      </c>
    </row>
    <row r="86" spans="1:13" x14ac:dyDescent="0.25">
      <c r="A86" s="314" t="s">
        <v>46</v>
      </c>
      <c r="B86" s="217"/>
      <c r="C86" s="223"/>
      <c r="D86" s="218"/>
      <c r="E86" s="141">
        <f>+VLOOKUP($A$86,$P$5:$S$29,4,FALSE)</f>
        <v>0.91</v>
      </c>
      <c r="F86" s="113">
        <f t="shared" si="76"/>
        <v>0</v>
      </c>
      <c r="G86" s="201">
        <f t="shared" si="77"/>
        <v>0</v>
      </c>
      <c r="H86" s="112"/>
      <c r="I86" s="201">
        <f t="shared" si="78"/>
        <v>0</v>
      </c>
      <c r="J86" s="165">
        <f t="shared" si="79"/>
        <v>0</v>
      </c>
      <c r="K86" s="108"/>
      <c r="L86" s="110">
        <f t="shared" si="74"/>
        <v>0.5</v>
      </c>
      <c r="M86" s="110">
        <f t="shared" si="75"/>
        <v>0.4</v>
      </c>
    </row>
    <row r="87" spans="1:13" x14ac:dyDescent="0.25">
      <c r="A87" s="314"/>
      <c r="B87" s="217"/>
      <c r="C87" s="223"/>
      <c r="D87" s="218"/>
      <c r="E87" s="141">
        <f>+VLOOKUP($A$86,$P$5:$S$29,4,FALSE)</f>
        <v>0.91</v>
      </c>
      <c r="F87" s="113">
        <f t="shared" si="76"/>
        <v>0</v>
      </c>
      <c r="G87" s="201">
        <f t="shared" si="77"/>
        <v>0</v>
      </c>
      <c r="H87" s="112"/>
      <c r="I87" s="201">
        <f t="shared" si="78"/>
        <v>0</v>
      </c>
      <c r="J87" s="165">
        <f t="shared" si="79"/>
        <v>0</v>
      </c>
      <c r="K87" s="108"/>
      <c r="L87" s="110">
        <f t="shared" si="74"/>
        <v>0.5</v>
      </c>
      <c r="M87" s="110">
        <f t="shared" si="75"/>
        <v>0.4</v>
      </c>
    </row>
    <row r="88" spans="1:13" x14ac:dyDescent="0.25">
      <c r="A88" s="314" t="s">
        <v>47</v>
      </c>
      <c r="B88" s="219"/>
      <c r="C88" s="224"/>
      <c r="D88" s="220"/>
      <c r="E88" s="142">
        <f>+VLOOKUP($A$88,$P$5:$S$29,4,FALSE)</f>
        <v>0.9</v>
      </c>
      <c r="F88" s="113">
        <f t="shared" si="76"/>
        <v>0</v>
      </c>
      <c r="G88" s="201">
        <f t="shared" si="77"/>
        <v>0</v>
      </c>
      <c r="H88" s="112"/>
      <c r="I88" s="201">
        <f t="shared" si="78"/>
        <v>0</v>
      </c>
      <c r="J88" s="165">
        <f t="shared" si="79"/>
        <v>0</v>
      </c>
      <c r="K88" s="108"/>
      <c r="L88" s="110">
        <f t="shared" si="74"/>
        <v>0.5</v>
      </c>
      <c r="M88" s="110">
        <f t="shared" si="75"/>
        <v>0.4</v>
      </c>
    </row>
    <row r="89" spans="1:13" ht="15.75" thickBot="1" x14ac:dyDescent="0.3">
      <c r="A89" s="315"/>
      <c r="B89" s="219"/>
      <c r="C89" s="224"/>
      <c r="D89" s="220"/>
      <c r="E89" s="142">
        <f>+VLOOKUP($A$88,$P$5:$S$29,4,FALSE)</f>
        <v>0.9</v>
      </c>
      <c r="F89" s="113">
        <f t="shared" si="76"/>
        <v>0</v>
      </c>
      <c r="G89" s="201">
        <f t="shared" si="77"/>
        <v>0</v>
      </c>
      <c r="H89" s="112"/>
      <c r="I89" s="201">
        <f t="shared" si="78"/>
        <v>0</v>
      </c>
      <c r="J89" s="165">
        <f t="shared" si="79"/>
        <v>0</v>
      </c>
      <c r="K89" s="108"/>
      <c r="L89" s="110">
        <f t="shared" si="74"/>
        <v>0.5</v>
      </c>
      <c r="M89" s="110">
        <f t="shared" si="75"/>
        <v>0.4</v>
      </c>
    </row>
    <row r="90" spans="1:13" ht="15.75" thickBot="1" x14ac:dyDescent="0.3">
      <c r="A90" s="117"/>
      <c r="B90" s="118"/>
      <c r="C90" s="118"/>
      <c r="D90" s="119">
        <f>SUM(D84:D89)</f>
        <v>0</v>
      </c>
      <c r="E90" s="144"/>
      <c r="F90" s="119">
        <f>SUM(F84:F89)</f>
        <v>0</v>
      </c>
      <c r="G90" s="119">
        <f>+MIN($F$103*L90,F90)</f>
        <v>0</v>
      </c>
      <c r="H90" s="120">
        <f>+IFERROR(G90/F90,0)</f>
        <v>0</v>
      </c>
      <c r="I90" s="119">
        <f>SUM(I84:I89)</f>
        <v>0</v>
      </c>
      <c r="J90" s="163">
        <f>SUM(J84:J89)</f>
        <v>0</v>
      </c>
      <c r="K90" s="171">
        <f t="shared" ref="K90" si="80">SUM(K84:K85)</f>
        <v>0</v>
      </c>
      <c r="L90" s="164">
        <f t="shared" si="74"/>
        <v>0.5</v>
      </c>
      <c r="M90" s="204">
        <f t="shared" si="75"/>
        <v>0.4</v>
      </c>
    </row>
    <row r="91" spans="1:13" x14ac:dyDescent="0.25">
      <c r="A91" s="306" t="s">
        <v>48</v>
      </c>
      <c r="B91" s="225"/>
      <c r="C91" s="226"/>
      <c r="D91" s="227">
        <v>1773900</v>
      </c>
      <c r="E91" s="200">
        <f>+VLOOKUP($A$91,$P$4:$S$35,4,0)</f>
        <v>0.89</v>
      </c>
      <c r="F91" s="167">
        <f>+D91*E91</f>
        <v>1578771</v>
      </c>
      <c r="G91" s="201">
        <f>+F91*$H$95</f>
        <v>1416214.7360749999</v>
      </c>
      <c r="H91" s="202"/>
      <c r="I91" s="201">
        <f>+F91*$H$95</f>
        <v>1416214.7360749999</v>
      </c>
      <c r="J91" s="165">
        <f>+MIN($G$95*$M$91,G91)</f>
        <v>283242.94721499999</v>
      </c>
      <c r="K91" s="165"/>
      <c r="L91" s="203">
        <f>+VLOOKUP($A$91,P4:Q35,2,0)</f>
        <v>0.5</v>
      </c>
      <c r="M91" s="203">
        <f>+VLOOKUP($A$91,P4:R35,3,0)</f>
        <v>0.2</v>
      </c>
    </row>
    <row r="92" spans="1:13" ht="15.75" thickBot="1" x14ac:dyDescent="0.3">
      <c r="A92" s="307"/>
      <c r="B92" s="228"/>
      <c r="C92" s="222"/>
      <c r="D92" s="216"/>
      <c r="E92" s="200">
        <f>+VLOOKUP($A$91,$P$4:$S$35,4,0)</f>
        <v>0.89</v>
      </c>
      <c r="F92" s="113">
        <f t="shared" ref="F92:F94" si="81">+D92*E92</f>
        <v>0</v>
      </c>
      <c r="G92" s="201">
        <f t="shared" ref="G92:G94" si="82">+F92*$H$95</f>
        <v>0</v>
      </c>
      <c r="H92" s="112"/>
      <c r="I92" s="201">
        <f t="shared" ref="I92:I94" si="83">+F92*$H$95</f>
        <v>0</v>
      </c>
      <c r="J92" s="165">
        <f t="shared" ref="J92:J94" si="84">+MIN($G$95*$M$91,G92)</f>
        <v>0</v>
      </c>
      <c r="K92" s="114"/>
      <c r="L92" s="110">
        <f>+VLOOKUP($A$91,P5:Q36,2,0)</f>
        <v>0.5</v>
      </c>
      <c r="M92" s="110">
        <f>+VLOOKUP($A$91,P5:R36,3,0)</f>
        <v>0.2</v>
      </c>
    </row>
    <row r="93" spans="1:13" x14ac:dyDescent="0.25">
      <c r="A93" s="308" t="s">
        <v>49</v>
      </c>
      <c r="B93" s="229"/>
      <c r="C93" s="223"/>
      <c r="D93" s="218"/>
      <c r="E93" s="141">
        <f>+VLOOKUP($A$93,$P$4:$S$35,4,0)</f>
        <v>0.89</v>
      </c>
      <c r="F93" s="113">
        <f t="shared" si="81"/>
        <v>0</v>
      </c>
      <c r="G93" s="201">
        <f t="shared" si="82"/>
        <v>0</v>
      </c>
      <c r="H93" s="112"/>
      <c r="I93" s="201">
        <f t="shared" si="83"/>
        <v>0</v>
      </c>
      <c r="J93" s="165">
        <f t="shared" si="84"/>
        <v>0</v>
      </c>
      <c r="K93" s="109"/>
      <c r="L93" s="110">
        <f>+VLOOKUP($A$93,P6:Q37,2,0)</f>
        <v>0.5</v>
      </c>
      <c r="M93" s="110">
        <f>+VLOOKUP($A$93,P6:R37,3,0)</f>
        <v>0.2</v>
      </c>
    </row>
    <row r="94" spans="1:13" ht="15.75" thickBot="1" x14ac:dyDescent="0.3">
      <c r="A94" s="307"/>
      <c r="B94" s="229"/>
      <c r="C94" s="223"/>
      <c r="D94" s="218"/>
      <c r="E94" s="141">
        <f>+VLOOKUP($A$93,$P$4:$S$35,4,0)</f>
        <v>0.89</v>
      </c>
      <c r="F94" s="113">
        <f t="shared" si="81"/>
        <v>0</v>
      </c>
      <c r="G94" s="201">
        <f t="shared" si="82"/>
        <v>0</v>
      </c>
      <c r="H94" s="112"/>
      <c r="I94" s="201">
        <f t="shared" si="83"/>
        <v>0</v>
      </c>
      <c r="J94" s="165">
        <f t="shared" si="84"/>
        <v>0</v>
      </c>
      <c r="K94" s="109"/>
      <c r="L94" s="110">
        <f>+VLOOKUP($A$93,P7:Q38,2,0)</f>
        <v>0.5</v>
      </c>
      <c r="M94" s="110">
        <f>+VLOOKUP($A$93,P7:R38,3,0)</f>
        <v>0.2</v>
      </c>
    </row>
    <row r="95" spans="1:13" ht="15.75" thickBot="1" x14ac:dyDescent="0.3">
      <c r="A95" s="117"/>
      <c r="B95" s="118"/>
      <c r="C95" s="118"/>
      <c r="D95" s="119">
        <f>SUM(D91:D94)</f>
        <v>1773900</v>
      </c>
      <c r="E95" s="144"/>
      <c r="F95" s="119">
        <f>SUM(F91:F94)</f>
        <v>1578771</v>
      </c>
      <c r="G95" s="119">
        <f>+MIN($F$103*L95,F95)</f>
        <v>1416214.7360749999</v>
      </c>
      <c r="H95" s="120">
        <f>+IFERROR(G95/F95,0)</f>
        <v>0.89703619845753435</v>
      </c>
      <c r="I95" s="119">
        <f>SUM(I91:I94)</f>
        <v>1416214.7360749999</v>
      </c>
      <c r="J95" s="119">
        <f>SUM(J91:J94)</f>
        <v>283242.94721499999</v>
      </c>
      <c r="K95" s="119">
        <f t="shared" ref="K95" si="85">SUM(K91:K92)</f>
        <v>0</v>
      </c>
      <c r="L95" s="121">
        <f>+VLOOKUP($A$91,$P$4:$Q$35,2,0)</f>
        <v>0.5</v>
      </c>
      <c r="M95" s="121">
        <f>+VLOOKUP($A$91,$P$4:$R$35,3,0)</f>
        <v>0.2</v>
      </c>
    </row>
    <row r="96" spans="1:13" x14ac:dyDescent="0.25">
      <c r="A96" s="308" t="s">
        <v>51</v>
      </c>
      <c r="B96" s="101"/>
      <c r="C96" s="109"/>
      <c r="D96" s="106"/>
      <c r="E96" s="145">
        <f>+VLOOKUP($A$96,$P$4:$S$35,4,0)</f>
        <v>1</v>
      </c>
      <c r="F96" s="113">
        <f>+D96*E96</f>
        <v>0</v>
      </c>
      <c r="G96" s="106">
        <f>+F96*$H$98</f>
        <v>0</v>
      </c>
      <c r="H96" s="112"/>
      <c r="I96" s="106">
        <f>+F96*$H$98</f>
        <v>0</v>
      </c>
      <c r="J96" s="108">
        <f>+MIN($G$98*$M$96,G96)</f>
        <v>0</v>
      </c>
      <c r="K96" s="109"/>
      <c r="L96" s="110">
        <f>+VLOOKUP($A$96,$P$4:$R$35,2,0)</f>
        <v>0.5</v>
      </c>
      <c r="M96" s="110">
        <f>+VLOOKUP($A$96,$P$4:$R$35,3,0)</f>
        <v>1</v>
      </c>
    </row>
    <row r="97" spans="1:29" ht="15.75" thickBot="1" x14ac:dyDescent="0.3">
      <c r="A97" s="307"/>
      <c r="B97" s="101"/>
      <c r="C97" s="109"/>
      <c r="D97" s="106"/>
      <c r="E97" s="145">
        <f>+VLOOKUP($A$96,$P$4:$S$35,4,0)</f>
        <v>1</v>
      </c>
      <c r="F97" s="113">
        <f>+D97*E97</f>
        <v>0</v>
      </c>
      <c r="G97" s="106">
        <f>+F97*$H$98</f>
        <v>0</v>
      </c>
      <c r="H97" s="112"/>
      <c r="I97" s="106">
        <f>+F97*$H$98</f>
        <v>0</v>
      </c>
      <c r="J97" s="108">
        <f>+MIN($G$98*$M$96,G97)</f>
        <v>0</v>
      </c>
      <c r="K97" s="109"/>
      <c r="L97" s="110">
        <f>+VLOOKUP($A$96,$P$4:$R$35,2,0)</f>
        <v>0.5</v>
      </c>
      <c r="M97" s="110">
        <f>+VLOOKUP($A$96,$P$4:$R$35,3,0)</f>
        <v>1</v>
      </c>
    </row>
    <row r="98" spans="1:29" ht="15.75" thickBot="1" x14ac:dyDescent="0.3">
      <c r="A98" s="117"/>
      <c r="B98" s="118"/>
      <c r="C98" s="118"/>
      <c r="D98" s="119">
        <f>SUM(D96:D97)</f>
        <v>0</v>
      </c>
      <c r="E98" s="144"/>
      <c r="F98" s="119">
        <f>SUM(F96:F97)</f>
        <v>0</v>
      </c>
      <c r="G98" s="119">
        <f>+MIN($F$103*L98,F98)</f>
        <v>0</v>
      </c>
      <c r="H98" s="120">
        <f>+IFERROR(G98/F98,0)</f>
        <v>0</v>
      </c>
      <c r="I98" s="119">
        <f>SUM(I96:I97)</f>
        <v>0</v>
      </c>
      <c r="J98" s="119">
        <f>SUM(J96:J97)</f>
        <v>0</v>
      </c>
      <c r="K98" s="119">
        <f t="shared" ref="K98" si="86">SUM(K94:K95)</f>
        <v>0</v>
      </c>
      <c r="L98" s="121">
        <f>+VLOOKUP(A96,P4:Q35,2,0)</f>
        <v>0.5</v>
      </c>
      <c r="M98" s="121">
        <f>+VLOOKUP(A96,P4:R35,3,0)</f>
        <v>1</v>
      </c>
    </row>
    <row r="99" spans="1:29" x14ac:dyDescent="0.25">
      <c r="A99" s="308" t="s">
        <v>57</v>
      </c>
      <c r="B99" s="101"/>
      <c r="C99" s="109"/>
      <c r="D99" s="106"/>
      <c r="E99" s="145">
        <f>+VLOOKUP($A$99,$P$4:$S$35,4,0)</f>
        <v>1</v>
      </c>
      <c r="F99" s="113">
        <f>+D99*E99</f>
        <v>0</v>
      </c>
      <c r="G99" s="106">
        <f>+F99*$H$101</f>
        <v>0</v>
      </c>
      <c r="H99" s="112"/>
      <c r="I99" s="106">
        <f>+F99*$H$101</f>
        <v>0</v>
      </c>
      <c r="J99" s="108">
        <f>+MIN($G$101*$M$99,G99)</f>
        <v>0</v>
      </c>
      <c r="K99" s="109"/>
      <c r="L99" s="110">
        <f>+VLOOKUP($A$99,$P$4:$R$35,2,0)</f>
        <v>0.25</v>
      </c>
      <c r="M99" s="110">
        <f>+VLOOKUP($A$99,$P$4:$R$35,3,0)</f>
        <v>0.2</v>
      </c>
    </row>
    <row r="100" spans="1:29" ht="15.75" thickBot="1" x14ac:dyDescent="0.3">
      <c r="A100" s="307"/>
      <c r="B100" s="101"/>
      <c r="C100" s="109"/>
      <c r="D100" s="106"/>
      <c r="E100" s="145">
        <f>+VLOOKUP($A$99,$P$4:$S$35,4,0)</f>
        <v>1</v>
      </c>
      <c r="F100" s="113">
        <f>+D100*E100</f>
        <v>0</v>
      </c>
      <c r="G100" s="106">
        <f>+F100*$H$101</f>
        <v>0</v>
      </c>
      <c r="H100" s="112"/>
      <c r="I100" s="106">
        <f>+F100*$H$101</f>
        <v>0</v>
      </c>
      <c r="J100" s="108">
        <f>+MIN($G$101*$M$99,G100)</f>
        <v>0</v>
      </c>
      <c r="K100" s="109"/>
      <c r="L100" s="110">
        <f>+VLOOKUP($A$99,$P$4:$R$35,2,0)</f>
        <v>0.25</v>
      </c>
      <c r="M100" s="110">
        <f>+VLOOKUP($A$99,$P$4:$R$35,3,0)</f>
        <v>0.2</v>
      </c>
    </row>
    <row r="101" spans="1:29" ht="15.75" thickBot="1" x14ac:dyDescent="0.3">
      <c r="A101" s="117"/>
      <c r="B101" s="118"/>
      <c r="C101" s="118"/>
      <c r="D101" s="119">
        <f>SUM(D99:D100)</f>
        <v>0</v>
      </c>
      <c r="E101" s="133"/>
      <c r="F101" s="119">
        <f>SUM(F99:F100)</f>
        <v>0</v>
      </c>
      <c r="G101" s="119">
        <f>+MIN($F$103*L101,F101)</f>
        <v>0</v>
      </c>
      <c r="H101" s="120">
        <f>+IFERROR(G101/F101,0)</f>
        <v>0</v>
      </c>
      <c r="I101" s="119">
        <f>SUM(I99:I100)</f>
        <v>0</v>
      </c>
      <c r="J101" s="119">
        <f>SUM(J99:J100)</f>
        <v>0</v>
      </c>
      <c r="K101" s="119">
        <f t="shared" ref="K101" si="87">SUM(K97:K98)</f>
        <v>0</v>
      </c>
      <c r="L101" s="121">
        <f>+VLOOKUP(A99,P4:Q35,2,0)</f>
        <v>0.25</v>
      </c>
      <c r="M101" s="121">
        <f>+VLOOKUP(A99,P4:R35,3,0)</f>
        <v>0.2</v>
      </c>
    </row>
    <row r="102" spans="1:29" s="1" customFormat="1" ht="15.75" thickBot="1" x14ac:dyDescent="0.3">
      <c r="A102"/>
      <c r="B102"/>
      <c r="C102"/>
      <c r="D102"/>
      <c r="E102"/>
      <c r="F102" s="31"/>
      <c r="G102" s="31"/>
      <c r="J102" s="31"/>
      <c r="K102"/>
      <c r="L102"/>
      <c r="M102"/>
      <c r="N102" s="230"/>
      <c r="O102"/>
      <c r="P102"/>
      <c r="Q102"/>
      <c r="R102"/>
      <c r="S102"/>
      <c r="T102"/>
      <c r="U102"/>
      <c r="V102"/>
      <c r="W102"/>
      <c r="X102"/>
      <c r="Y102"/>
      <c r="Z102"/>
      <c r="AA102"/>
      <c r="AB102"/>
      <c r="AC102"/>
    </row>
    <row r="103" spans="1:29" s="1" customFormat="1" ht="15.75" thickBot="1" x14ac:dyDescent="0.3">
      <c r="A103" s="84" t="s">
        <v>58</v>
      </c>
      <c r="B103" s="148"/>
      <c r="C103" s="148"/>
      <c r="D103" s="148"/>
      <c r="E103" s="148"/>
      <c r="F103" s="149">
        <f>+F10+F26+F36+F43+F56+F69+F79+F83+F90+F95+F98+F101</f>
        <v>2832429.4721499998</v>
      </c>
      <c r="G103" s="149">
        <f t="shared" ref="G103:J103" si="88">+G10+G26+G36+G43+G56+G69+G79+G83+G90+G95+G98+G101</f>
        <v>2669873.2082249997</v>
      </c>
      <c r="H103" s="149"/>
      <c r="I103" s="149"/>
      <c r="J103" s="149">
        <f t="shared" si="88"/>
        <v>1077132.52829</v>
      </c>
      <c r="K103" s="149"/>
      <c r="L103" s="149"/>
      <c r="M103" s="150"/>
      <c r="N103" s="230"/>
      <c r="O103"/>
      <c r="P103"/>
      <c r="Q103"/>
      <c r="R103"/>
      <c r="S103"/>
      <c r="T103"/>
      <c r="U103"/>
      <c r="V103"/>
      <c r="W103"/>
      <c r="X103"/>
      <c r="Y103"/>
      <c r="Z103"/>
      <c r="AA103"/>
      <c r="AB103"/>
      <c r="AC103"/>
    </row>
    <row r="105" spans="1:29" s="1" customFormat="1" ht="32.25" customHeight="1" x14ac:dyDescent="0.25">
      <c r="A105"/>
      <c r="B105"/>
      <c r="C105"/>
      <c r="D105"/>
      <c r="E105"/>
      <c r="F105" s="51"/>
      <c r="G105" s="51"/>
      <c r="J105"/>
      <c r="K105"/>
      <c r="L105"/>
      <c r="M105"/>
      <c r="N105" s="230"/>
      <c r="O105"/>
      <c r="P105"/>
      <c r="Q105"/>
      <c r="R105"/>
      <c r="S105"/>
      <c r="T105"/>
      <c r="U105"/>
      <c r="V105"/>
      <c r="W105"/>
      <c r="X105"/>
      <c r="Y105"/>
      <c r="Z105"/>
      <c r="AA105"/>
      <c r="AB105"/>
      <c r="AC105"/>
    </row>
    <row r="106" spans="1:29" s="1" customFormat="1" x14ac:dyDescent="0.25">
      <c r="A106"/>
      <c r="B106"/>
      <c r="C106"/>
      <c r="D106"/>
      <c r="E106"/>
      <c r="F106" s="56"/>
      <c r="G106"/>
      <c r="J106"/>
      <c r="K106"/>
      <c r="L106"/>
      <c r="M106"/>
      <c r="N106" s="230"/>
      <c r="O106"/>
      <c r="P106"/>
      <c r="Q106"/>
      <c r="R106"/>
      <c r="S106"/>
      <c r="T106"/>
      <c r="U106"/>
      <c r="V106"/>
      <c r="W106"/>
      <c r="X106"/>
      <c r="Y106"/>
      <c r="Z106"/>
      <c r="AA106"/>
      <c r="AB106"/>
      <c r="AC106"/>
    </row>
    <row r="109" spans="1:29" s="1" customFormat="1" x14ac:dyDescent="0.25">
      <c r="A109"/>
      <c r="B109"/>
      <c r="C109"/>
      <c r="D109"/>
      <c r="E109"/>
      <c r="F109" s="51"/>
      <c r="G109" s="54"/>
      <c r="J109"/>
      <c r="K109"/>
      <c r="L109"/>
      <c r="M109"/>
      <c r="N109" s="230"/>
      <c r="O109"/>
      <c r="P109"/>
      <c r="Q109"/>
      <c r="R109"/>
      <c r="S109"/>
      <c r="T109"/>
      <c r="U109"/>
      <c r="V109"/>
      <c r="W109"/>
      <c r="X109"/>
      <c r="Y109"/>
      <c r="Z109"/>
      <c r="AA109"/>
      <c r="AB109"/>
      <c r="AC109"/>
    </row>
    <row r="110" spans="1:29" s="1" customFormat="1" x14ac:dyDescent="0.25">
      <c r="A110"/>
      <c r="B110"/>
      <c r="C110"/>
      <c r="D110"/>
      <c r="E110"/>
      <c r="F110"/>
      <c r="G110" s="55"/>
      <c r="J110"/>
      <c r="K110"/>
      <c r="L110"/>
      <c r="M110"/>
      <c r="N110" s="230"/>
      <c r="O110"/>
      <c r="P110"/>
      <c r="Q110"/>
      <c r="R110"/>
      <c r="S110"/>
      <c r="T110"/>
      <c r="U110"/>
      <c r="V110"/>
      <c r="W110"/>
      <c r="X110"/>
      <c r="Y110"/>
      <c r="Z110"/>
      <c r="AA110"/>
      <c r="AB110"/>
      <c r="AC110"/>
    </row>
    <row r="112" spans="1:29" s="1" customFormat="1" ht="33.75" customHeight="1" x14ac:dyDescent="0.25">
      <c r="A112"/>
      <c r="B112"/>
      <c r="C112"/>
      <c r="D112"/>
      <c r="E112"/>
      <c r="F112"/>
      <c r="G112"/>
      <c r="J112"/>
      <c r="K112"/>
      <c r="L112"/>
      <c r="M112"/>
      <c r="N112" s="230"/>
      <c r="O112"/>
      <c r="P112"/>
      <c r="Q112"/>
      <c r="R112"/>
      <c r="S112"/>
      <c r="T112"/>
      <c r="U112"/>
      <c r="V112"/>
      <c r="W112"/>
      <c r="X112"/>
      <c r="Y112"/>
      <c r="Z112"/>
      <c r="AA112"/>
      <c r="AB112"/>
      <c r="AC112"/>
    </row>
  </sheetData>
  <mergeCells count="28">
    <mergeCell ref="A30:A32"/>
    <mergeCell ref="A5:A9"/>
    <mergeCell ref="A11:A15"/>
    <mergeCell ref="A16:A20"/>
    <mergeCell ref="A21:A25"/>
    <mergeCell ref="A27:A29"/>
    <mergeCell ref="A70:A72"/>
    <mergeCell ref="A33:A35"/>
    <mergeCell ref="A37:A39"/>
    <mergeCell ref="A40:A42"/>
    <mergeCell ref="A44:A46"/>
    <mergeCell ref="A47:A49"/>
    <mergeCell ref="A50:A52"/>
    <mergeCell ref="A53:A55"/>
    <mergeCell ref="A57:A59"/>
    <mergeCell ref="A60:A62"/>
    <mergeCell ref="A63:A65"/>
    <mergeCell ref="A66:A68"/>
    <mergeCell ref="A91:A92"/>
    <mergeCell ref="A93:A94"/>
    <mergeCell ref="A96:A97"/>
    <mergeCell ref="A99:A100"/>
    <mergeCell ref="A73:A75"/>
    <mergeCell ref="A76:A78"/>
    <mergeCell ref="A80:A82"/>
    <mergeCell ref="A84:A85"/>
    <mergeCell ref="A86:A87"/>
    <mergeCell ref="A88:A89"/>
  </mergeCells>
  <pageMargins left="0.7" right="0.7" top="0.75" bottom="0.75" header="0.3" footer="0.3"/>
  <pageSetup paperSize="9" orientation="portrait" r:id="rId1"/>
  <headerFooter>
    <oddFooter>&amp;C&amp;1#&amp;"Calibri"&amp;10&amp;KA80000Gizlilik Seviyesi: Halka Açık (Tasnif Dışı)</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17"/>
  <sheetViews>
    <sheetView workbookViewId="0">
      <selection activeCell="C12" sqref="C12"/>
    </sheetView>
  </sheetViews>
  <sheetFormatPr defaultColWidth="9.140625" defaultRowHeight="15.75" x14ac:dyDescent="0.25"/>
  <cols>
    <col min="1" max="1" width="39" style="237" bestFit="1" customWidth="1"/>
    <col min="2" max="2" width="16.42578125" style="237" customWidth="1"/>
    <col min="3" max="3" width="50.5703125" style="237" customWidth="1"/>
    <col min="4" max="4" width="17.5703125" style="237" customWidth="1"/>
    <col min="5" max="5" width="38.85546875" style="237" customWidth="1"/>
    <col min="6" max="16384" width="9.140625" style="237"/>
  </cols>
  <sheetData>
    <row r="1" spans="1:5" ht="16.5" thickBot="1" x14ac:dyDescent="0.3">
      <c r="A1" s="322" t="s">
        <v>66</v>
      </c>
      <c r="B1" s="323"/>
      <c r="C1" s="322" t="s">
        <v>67</v>
      </c>
      <c r="D1" s="323"/>
      <c r="E1" s="236" t="s">
        <v>68</v>
      </c>
    </row>
    <row r="2" spans="1:5" x14ac:dyDescent="0.25">
      <c r="A2" s="324" t="s">
        <v>69</v>
      </c>
      <c r="B2" s="325"/>
      <c r="C2" s="324" t="s">
        <v>69</v>
      </c>
      <c r="D2" s="326"/>
      <c r="E2" s="238"/>
    </row>
    <row r="3" spans="1:5" ht="16.5" thickBot="1" x14ac:dyDescent="0.3">
      <c r="A3" s="327" t="s">
        <v>70</v>
      </c>
      <c r="B3" s="328"/>
      <c r="C3" s="327" t="s">
        <v>70</v>
      </c>
      <c r="D3" s="329"/>
      <c r="E3" s="330" t="s">
        <v>71</v>
      </c>
    </row>
    <row r="4" spans="1:5" ht="32.25" thickBot="1" x14ac:dyDescent="0.3">
      <c r="A4" s="239" t="s">
        <v>72</v>
      </c>
      <c r="B4" s="240" t="s">
        <v>73</v>
      </c>
      <c r="C4" s="240" t="s">
        <v>72</v>
      </c>
      <c r="D4" s="241" t="s">
        <v>73</v>
      </c>
      <c r="E4" s="330"/>
    </row>
    <row r="5" spans="1:5" ht="16.5" thickBot="1" x14ac:dyDescent="0.3">
      <c r="A5" s="242" t="s">
        <v>74</v>
      </c>
      <c r="B5" s="243">
        <v>1</v>
      </c>
      <c r="C5" s="244" t="s">
        <v>74</v>
      </c>
      <c r="D5" s="245">
        <v>1</v>
      </c>
      <c r="E5" s="330"/>
    </row>
    <row r="6" spans="1:5" ht="16.5" thickBot="1" x14ac:dyDescent="0.3">
      <c r="A6" s="246" t="s">
        <v>75</v>
      </c>
      <c r="B6" s="247">
        <v>0.92</v>
      </c>
      <c r="C6" s="244" t="s">
        <v>75</v>
      </c>
      <c r="D6" s="245">
        <v>0.94</v>
      </c>
      <c r="E6" s="330"/>
    </row>
    <row r="7" spans="1:5" ht="16.5" thickBot="1" x14ac:dyDescent="0.3">
      <c r="A7" s="331" t="s">
        <v>76</v>
      </c>
      <c r="B7" s="333">
        <v>0.93</v>
      </c>
      <c r="C7" s="244" t="s">
        <v>77</v>
      </c>
      <c r="D7" s="245">
        <v>0.95</v>
      </c>
      <c r="E7" s="330"/>
    </row>
    <row r="8" spans="1:5" ht="16.5" thickBot="1" x14ac:dyDescent="0.3">
      <c r="A8" s="332"/>
      <c r="B8" s="334"/>
      <c r="C8" s="244" t="s">
        <v>78</v>
      </c>
      <c r="D8" s="245">
        <v>0.93</v>
      </c>
      <c r="E8" s="330"/>
    </row>
    <row r="9" spans="1:5" ht="79.5" thickBot="1" x14ac:dyDescent="0.3">
      <c r="A9" s="242" t="s">
        <v>79</v>
      </c>
      <c r="B9" s="243">
        <v>0.91</v>
      </c>
      <c r="C9" s="248" t="s">
        <v>79</v>
      </c>
      <c r="D9" s="249" t="s">
        <v>80</v>
      </c>
      <c r="E9" s="330"/>
    </row>
    <row r="10" spans="1:5" ht="79.5" thickBot="1" x14ac:dyDescent="0.3">
      <c r="A10" s="335" t="s">
        <v>81</v>
      </c>
      <c r="B10" s="337">
        <v>0.83</v>
      </c>
      <c r="C10" s="250" t="s">
        <v>82</v>
      </c>
      <c r="D10" s="251" t="s">
        <v>83</v>
      </c>
      <c r="E10" s="252"/>
    </row>
    <row r="11" spans="1:5" ht="79.5" thickBot="1" x14ac:dyDescent="0.3">
      <c r="A11" s="336"/>
      <c r="B11" s="338"/>
      <c r="C11" s="250" t="s">
        <v>84</v>
      </c>
      <c r="D11" s="253" t="s">
        <v>85</v>
      </c>
      <c r="E11" s="252"/>
    </row>
    <row r="12" spans="1:5" ht="79.5" thickBot="1" x14ac:dyDescent="0.3">
      <c r="A12" s="254" t="s">
        <v>86</v>
      </c>
      <c r="B12" s="255">
        <v>0.88</v>
      </c>
      <c r="C12" s="250" t="s">
        <v>86</v>
      </c>
      <c r="D12" s="249" t="s">
        <v>87</v>
      </c>
      <c r="E12" s="252"/>
    </row>
    <row r="13" spans="1:5" ht="79.5" thickBot="1" x14ac:dyDescent="0.3">
      <c r="A13" s="246" t="s">
        <v>88</v>
      </c>
      <c r="B13" s="247">
        <v>0.91</v>
      </c>
      <c r="C13" s="256" t="s">
        <v>88</v>
      </c>
      <c r="D13" s="249" t="s">
        <v>87</v>
      </c>
      <c r="E13" s="252"/>
    </row>
    <row r="14" spans="1:5" ht="48" thickBot="1" x14ac:dyDescent="0.3">
      <c r="A14" s="257" t="s">
        <v>89</v>
      </c>
      <c r="B14" s="258" t="s">
        <v>90</v>
      </c>
      <c r="C14" s="248" t="s">
        <v>91</v>
      </c>
      <c r="D14" s="249" t="s">
        <v>92</v>
      </c>
      <c r="E14" s="252"/>
    </row>
    <row r="15" spans="1:5" ht="16.5" thickBot="1" x14ac:dyDescent="0.3">
      <c r="A15" s="242" t="s">
        <v>93</v>
      </c>
      <c r="B15" s="243">
        <v>0.82</v>
      </c>
      <c r="C15" s="259" t="s">
        <v>93</v>
      </c>
      <c r="D15" s="260">
        <v>0.89</v>
      </c>
      <c r="E15" s="252"/>
    </row>
    <row r="16" spans="1:5" ht="16.5" thickBot="1" x14ac:dyDescent="0.3">
      <c r="A16" s="261" t="s">
        <v>94</v>
      </c>
      <c r="B16" s="243">
        <v>0.88</v>
      </c>
      <c r="C16" s="261" t="s">
        <v>94</v>
      </c>
      <c r="D16" s="245">
        <v>0.89</v>
      </c>
      <c r="E16" s="252"/>
    </row>
    <row r="17" spans="1:5" ht="16.5" thickBot="1" x14ac:dyDescent="0.3">
      <c r="A17" s="261" t="s">
        <v>95</v>
      </c>
      <c r="B17" s="243">
        <v>0.83</v>
      </c>
      <c r="C17" s="261" t="s">
        <v>95</v>
      </c>
      <c r="D17" s="245">
        <v>0.91</v>
      </c>
      <c r="E17" s="262"/>
    </row>
  </sheetData>
  <mergeCells count="11">
    <mergeCell ref="E3:E9"/>
    <mergeCell ref="A7:A8"/>
    <mergeCell ref="B7:B8"/>
    <mergeCell ref="A10:A11"/>
    <mergeCell ref="B10:B11"/>
    <mergeCell ref="A1:B1"/>
    <mergeCell ref="C1:D1"/>
    <mergeCell ref="A2:B2"/>
    <mergeCell ref="C2:D2"/>
    <mergeCell ref="A3:B3"/>
    <mergeCell ref="C3:D3"/>
  </mergeCells>
  <pageMargins left="0.7" right="0.7" top="0.75" bottom="0.75" header="0.3" footer="0.3"/>
  <pageSetup paperSize="9" orientation="portrait" r:id="rId1"/>
  <headerFooter>
    <oddFooter>&amp;C&amp;1#&amp;"Calibri"&amp;10&amp;KA80000Gizlilik Seviyesi: Halka Açık (Tasnif Dışı)</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V558"/>
  <sheetViews>
    <sheetView workbookViewId="0">
      <selection activeCell="F20" sqref="F20"/>
    </sheetView>
  </sheetViews>
  <sheetFormatPr defaultRowHeight="15" x14ac:dyDescent="0.25"/>
  <cols>
    <col min="1" max="1" width="32.140625" customWidth="1"/>
    <col min="2" max="2" width="13.140625" customWidth="1"/>
    <col min="3" max="3" width="14.5703125" customWidth="1"/>
    <col min="4" max="4" width="13.140625" customWidth="1"/>
    <col min="5" max="5" width="14.7109375" customWidth="1"/>
    <col min="6" max="8" width="13.140625" customWidth="1"/>
    <col min="9" max="11" width="14.5703125" customWidth="1"/>
    <col min="12" max="12" width="16.85546875" customWidth="1"/>
    <col min="13" max="13" width="13.42578125" customWidth="1"/>
    <col min="14" max="126" width="9.140625" style="111"/>
  </cols>
  <sheetData>
    <row r="1" spans="1:13" x14ac:dyDescent="0.25">
      <c r="A1" s="339" t="s">
        <v>96</v>
      </c>
      <c r="B1" s="339"/>
      <c r="C1" s="339"/>
      <c r="D1" s="339"/>
      <c r="E1" s="339"/>
      <c r="F1" s="339"/>
      <c r="G1" s="339"/>
      <c r="H1" s="339"/>
      <c r="I1" s="339"/>
      <c r="J1" s="339"/>
      <c r="K1" s="339"/>
      <c r="L1" s="339"/>
      <c r="M1" s="339"/>
    </row>
    <row r="2" spans="1:13" x14ac:dyDescent="0.25">
      <c r="A2" s="340" t="s">
        <v>97</v>
      </c>
      <c r="B2" s="341" t="s">
        <v>98</v>
      </c>
      <c r="C2" s="341"/>
      <c r="D2" s="342" t="s">
        <v>99</v>
      </c>
      <c r="E2" s="342"/>
      <c r="F2" s="343" t="s">
        <v>100</v>
      </c>
      <c r="G2" s="343"/>
      <c r="H2" s="344" t="s">
        <v>101</v>
      </c>
      <c r="I2" s="344"/>
      <c r="J2" s="345" t="s">
        <v>102</v>
      </c>
      <c r="K2" s="345"/>
      <c r="L2" s="346" t="s">
        <v>103</v>
      </c>
      <c r="M2" s="346"/>
    </row>
    <row r="3" spans="1:13" ht="43.5" customHeight="1" x14ac:dyDescent="0.25">
      <c r="A3" s="340"/>
      <c r="B3" s="263" t="s">
        <v>104</v>
      </c>
      <c r="C3" s="264" t="s">
        <v>105</v>
      </c>
      <c r="D3" s="265" t="s">
        <v>104</v>
      </c>
      <c r="E3" s="266" t="s">
        <v>105</v>
      </c>
      <c r="F3" s="267" t="s">
        <v>104</v>
      </c>
      <c r="G3" s="268" t="s">
        <v>105</v>
      </c>
      <c r="H3" s="269" t="s">
        <v>104</v>
      </c>
      <c r="I3" s="270" t="s">
        <v>105</v>
      </c>
      <c r="J3" s="271" t="s">
        <v>104</v>
      </c>
      <c r="K3" s="272" t="s">
        <v>105</v>
      </c>
      <c r="L3" s="273" t="s">
        <v>104</v>
      </c>
      <c r="M3" s="274" t="s">
        <v>105</v>
      </c>
    </row>
    <row r="4" spans="1:13" x14ac:dyDescent="0.25">
      <c r="A4" s="275" t="s">
        <v>106</v>
      </c>
      <c r="B4" s="276" t="s">
        <v>107</v>
      </c>
      <c r="C4" s="276" t="s">
        <v>108</v>
      </c>
      <c r="D4" s="277" t="s">
        <v>107</v>
      </c>
      <c r="E4" s="277" t="s">
        <v>108</v>
      </c>
      <c r="F4" s="278" t="s">
        <v>107</v>
      </c>
      <c r="G4" s="278" t="s">
        <v>108</v>
      </c>
      <c r="H4" s="279" t="s">
        <v>107</v>
      </c>
      <c r="I4" s="279" t="s">
        <v>108</v>
      </c>
      <c r="J4" s="280" t="s">
        <v>107</v>
      </c>
      <c r="K4" s="280" t="s">
        <v>108</v>
      </c>
      <c r="L4" s="281" t="s">
        <v>107</v>
      </c>
      <c r="M4" s="281" t="s">
        <v>108</v>
      </c>
    </row>
    <row r="5" spans="1:13" x14ac:dyDescent="0.25">
      <c r="A5" s="275" t="s">
        <v>109</v>
      </c>
      <c r="B5" s="276" t="s">
        <v>107</v>
      </c>
      <c r="C5" s="276" t="s">
        <v>108</v>
      </c>
      <c r="D5" s="277" t="s">
        <v>107</v>
      </c>
      <c r="E5" s="277" t="s">
        <v>108</v>
      </c>
      <c r="F5" s="278" t="s">
        <v>107</v>
      </c>
      <c r="G5" s="278" t="s">
        <v>108</v>
      </c>
      <c r="H5" s="279" t="s">
        <v>107</v>
      </c>
      <c r="I5" s="279" t="s">
        <v>108</v>
      </c>
      <c r="J5" s="280" t="s">
        <v>110</v>
      </c>
      <c r="K5" s="280" t="s">
        <v>108</v>
      </c>
      <c r="L5" s="281" t="s">
        <v>111</v>
      </c>
      <c r="M5" s="281" t="s">
        <v>108</v>
      </c>
    </row>
    <row r="6" spans="1:13" x14ac:dyDescent="0.25">
      <c r="A6" s="275" t="s">
        <v>112</v>
      </c>
      <c r="B6" s="276" t="s">
        <v>107</v>
      </c>
      <c r="C6" s="276" t="s">
        <v>113</v>
      </c>
      <c r="D6" s="277" t="s">
        <v>107</v>
      </c>
      <c r="E6" s="277" t="s">
        <v>113</v>
      </c>
      <c r="F6" s="278" t="s">
        <v>107</v>
      </c>
      <c r="G6" s="278" t="s">
        <v>113</v>
      </c>
      <c r="H6" s="279" t="s">
        <v>107</v>
      </c>
      <c r="I6" s="279" t="s">
        <v>113</v>
      </c>
      <c r="J6" s="280" t="s">
        <v>110</v>
      </c>
      <c r="K6" s="280" t="s">
        <v>114</v>
      </c>
      <c r="L6" s="281" t="s">
        <v>111</v>
      </c>
      <c r="M6" s="282" t="s">
        <v>115</v>
      </c>
    </row>
    <row r="7" spans="1:13" ht="48.75" customHeight="1" x14ac:dyDescent="0.25">
      <c r="A7" s="283" t="s">
        <v>116</v>
      </c>
      <c r="B7" s="284" t="s">
        <v>107</v>
      </c>
      <c r="C7" s="284" t="s">
        <v>113</v>
      </c>
      <c r="D7" s="285" t="s">
        <v>107</v>
      </c>
      <c r="E7" s="285" t="s">
        <v>113</v>
      </c>
      <c r="F7" s="267" t="s">
        <v>107</v>
      </c>
      <c r="G7" s="267" t="s">
        <v>113</v>
      </c>
      <c r="H7" s="286" t="s">
        <v>107</v>
      </c>
      <c r="I7" s="286" t="s">
        <v>113</v>
      </c>
      <c r="J7" s="287" t="s">
        <v>110</v>
      </c>
      <c r="K7" s="287" t="s">
        <v>114</v>
      </c>
      <c r="L7" s="281" t="s">
        <v>111</v>
      </c>
      <c r="M7" s="282" t="s">
        <v>115</v>
      </c>
    </row>
    <row r="8" spans="1:13" x14ac:dyDescent="0.25">
      <c r="A8" s="288" t="s">
        <v>117</v>
      </c>
      <c r="B8" s="284" t="s">
        <v>110</v>
      </c>
      <c r="C8" s="289">
        <v>0.4</v>
      </c>
      <c r="D8" s="285" t="s">
        <v>110</v>
      </c>
      <c r="E8" s="290">
        <v>0.4</v>
      </c>
      <c r="F8" s="267" t="s">
        <v>110</v>
      </c>
      <c r="G8" s="291">
        <v>0.4</v>
      </c>
      <c r="H8" s="286" t="s">
        <v>110</v>
      </c>
      <c r="I8" s="292">
        <v>0.4</v>
      </c>
      <c r="J8" s="287" t="s">
        <v>110</v>
      </c>
      <c r="K8" s="293">
        <v>0.4</v>
      </c>
      <c r="L8" s="281" t="s">
        <v>110</v>
      </c>
      <c r="M8" s="282">
        <v>0.4</v>
      </c>
    </row>
    <row r="9" spans="1:13" x14ac:dyDescent="0.25">
      <c r="A9" s="288" t="s">
        <v>52</v>
      </c>
      <c r="B9" s="284" t="s">
        <v>110</v>
      </c>
      <c r="C9" s="289">
        <v>0.4</v>
      </c>
      <c r="D9" s="285" t="s">
        <v>110</v>
      </c>
      <c r="E9" s="290">
        <v>0.4</v>
      </c>
      <c r="F9" s="267" t="s">
        <v>110</v>
      </c>
      <c r="G9" s="291">
        <v>0.4</v>
      </c>
      <c r="H9" s="286" t="s">
        <v>110</v>
      </c>
      <c r="I9" s="292">
        <v>0.4</v>
      </c>
      <c r="J9" s="287" t="s">
        <v>110</v>
      </c>
      <c r="K9" s="293">
        <v>0.4</v>
      </c>
      <c r="L9" s="281" t="s">
        <v>110</v>
      </c>
      <c r="M9" s="282">
        <v>0.4</v>
      </c>
    </row>
    <row r="10" spans="1:13" x14ac:dyDescent="0.25">
      <c r="A10" s="288" t="s">
        <v>118</v>
      </c>
      <c r="B10" s="284" t="s">
        <v>119</v>
      </c>
      <c r="C10" s="289">
        <v>0.2</v>
      </c>
      <c r="D10" s="285" t="s">
        <v>119</v>
      </c>
      <c r="E10" s="290">
        <v>0.2</v>
      </c>
      <c r="F10" s="267" t="s">
        <v>119</v>
      </c>
      <c r="G10" s="291">
        <v>0.2</v>
      </c>
      <c r="H10" s="286" t="s">
        <v>119</v>
      </c>
      <c r="I10" s="292">
        <v>0.2</v>
      </c>
      <c r="J10" s="287" t="s">
        <v>110</v>
      </c>
      <c r="K10" s="293">
        <v>0.75</v>
      </c>
      <c r="L10" s="281" t="s">
        <v>111</v>
      </c>
      <c r="M10" s="282">
        <v>0.75</v>
      </c>
    </row>
    <row r="11" spans="1:13" ht="31.5" customHeight="1" x14ac:dyDescent="0.25">
      <c r="A11" s="283" t="s">
        <v>120</v>
      </c>
      <c r="B11" s="284" t="s">
        <v>110</v>
      </c>
      <c r="C11" s="289">
        <v>0.2</v>
      </c>
      <c r="D11" s="285" t="s">
        <v>110</v>
      </c>
      <c r="E11" s="290">
        <v>0.2</v>
      </c>
      <c r="F11" s="267" t="s">
        <v>110</v>
      </c>
      <c r="G11" s="291">
        <v>0.2</v>
      </c>
      <c r="H11" s="286" t="s">
        <v>110</v>
      </c>
      <c r="I11" s="292">
        <v>0.2</v>
      </c>
      <c r="J11" s="287" t="s">
        <v>110</v>
      </c>
      <c r="K11" s="293">
        <v>0.2</v>
      </c>
      <c r="L11" s="281" t="s">
        <v>110</v>
      </c>
      <c r="M11" s="282">
        <v>0.2</v>
      </c>
    </row>
    <row r="12" spans="1:13" ht="28.5" customHeight="1" x14ac:dyDescent="0.25">
      <c r="A12" s="283" t="s">
        <v>121</v>
      </c>
      <c r="B12" s="284" t="s">
        <v>110</v>
      </c>
      <c r="C12" s="289">
        <v>0.2</v>
      </c>
      <c r="D12" s="285" t="s">
        <v>110</v>
      </c>
      <c r="E12" s="290">
        <v>0.2</v>
      </c>
      <c r="F12" s="267" t="s">
        <v>110</v>
      </c>
      <c r="G12" s="291">
        <v>0.2</v>
      </c>
      <c r="H12" s="286" t="s">
        <v>110</v>
      </c>
      <c r="I12" s="292">
        <v>0.2</v>
      </c>
      <c r="J12" s="287" t="s">
        <v>110</v>
      </c>
      <c r="K12" s="293">
        <v>0.2</v>
      </c>
      <c r="L12" s="281" t="s">
        <v>110</v>
      </c>
      <c r="M12" s="282">
        <v>0.2</v>
      </c>
    </row>
    <row r="13" spans="1:13" x14ac:dyDescent="0.25">
      <c r="A13" s="288" t="s">
        <v>122</v>
      </c>
      <c r="B13" s="284" t="s">
        <v>123</v>
      </c>
      <c r="C13" s="284" t="s">
        <v>108</v>
      </c>
      <c r="D13" s="285" t="s">
        <v>123</v>
      </c>
      <c r="E13" s="285" t="s">
        <v>108</v>
      </c>
      <c r="F13" s="267" t="s">
        <v>123</v>
      </c>
      <c r="G13" s="291" t="s">
        <v>108</v>
      </c>
      <c r="H13" s="286" t="s">
        <v>123</v>
      </c>
      <c r="I13" s="286" t="s">
        <v>108</v>
      </c>
      <c r="J13" s="287" t="s">
        <v>123</v>
      </c>
      <c r="K13" s="287" t="s">
        <v>108</v>
      </c>
      <c r="L13" s="281" t="s">
        <v>123</v>
      </c>
      <c r="M13" s="281" t="s">
        <v>108</v>
      </c>
    </row>
    <row r="14" spans="1:13" x14ac:dyDescent="0.25">
      <c r="A14" s="288" t="s">
        <v>124</v>
      </c>
      <c r="B14" s="284" t="s">
        <v>110</v>
      </c>
      <c r="C14" s="284" t="s">
        <v>108</v>
      </c>
      <c r="D14" s="285" t="s">
        <v>110</v>
      </c>
      <c r="E14" s="285" t="s">
        <v>108</v>
      </c>
      <c r="F14" s="267" t="s">
        <v>110</v>
      </c>
      <c r="G14" s="291" t="s">
        <v>108</v>
      </c>
      <c r="H14" s="286" t="s">
        <v>110</v>
      </c>
      <c r="I14" s="286" t="s">
        <v>108</v>
      </c>
      <c r="J14" s="287" t="s">
        <v>110</v>
      </c>
      <c r="K14" s="287" t="s">
        <v>108</v>
      </c>
      <c r="L14" s="281" t="s">
        <v>110</v>
      </c>
      <c r="M14" s="281" t="s">
        <v>108</v>
      </c>
    </row>
    <row r="15" spans="1:13" x14ac:dyDescent="0.25">
      <c r="A15" s="288" t="s">
        <v>125</v>
      </c>
      <c r="B15" s="284" t="s">
        <v>123</v>
      </c>
      <c r="C15" s="289">
        <v>0.2</v>
      </c>
      <c r="D15" s="285" t="s">
        <v>123</v>
      </c>
      <c r="E15" s="294">
        <v>0.2</v>
      </c>
      <c r="F15" s="267" t="s">
        <v>123</v>
      </c>
      <c r="G15" s="291">
        <v>0.2</v>
      </c>
      <c r="H15" s="286" t="s">
        <v>123</v>
      </c>
      <c r="I15" s="295">
        <v>0.2</v>
      </c>
      <c r="J15" s="287" t="s">
        <v>123</v>
      </c>
      <c r="K15" s="296">
        <v>0.2</v>
      </c>
      <c r="L15" s="281" t="s">
        <v>123</v>
      </c>
      <c r="M15" s="297">
        <v>0.2</v>
      </c>
    </row>
    <row r="16" spans="1:13" ht="46.5" customHeight="1" x14ac:dyDescent="0.25">
      <c r="A16" s="283" t="s">
        <v>126</v>
      </c>
      <c r="B16" s="284" t="s">
        <v>127</v>
      </c>
      <c r="C16" s="289" t="s">
        <v>127</v>
      </c>
      <c r="D16" s="285" t="s">
        <v>127</v>
      </c>
      <c r="E16" s="294" t="s">
        <v>127</v>
      </c>
      <c r="F16" s="267" t="s">
        <v>110</v>
      </c>
      <c r="G16" s="291">
        <v>0.5</v>
      </c>
      <c r="H16" s="286" t="s">
        <v>127</v>
      </c>
      <c r="I16" s="295" t="s">
        <v>127</v>
      </c>
      <c r="J16" s="287" t="s">
        <v>127</v>
      </c>
      <c r="K16" s="296" t="s">
        <v>127</v>
      </c>
      <c r="L16" s="281" t="s">
        <v>127</v>
      </c>
      <c r="M16" s="297" t="s">
        <v>127</v>
      </c>
    </row>
    <row r="17" spans="1:13" s="111" customFormat="1" x14ac:dyDescent="0.25"/>
    <row r="18" spans="1:13" x14ac:dyDescent="0.25">
      <c r="A18" s="339" t="s">
        <v>128</v>
      </c>
      <c r="B18" s="339"/>
      <c r="C18" s="339"/>
      <c r="D18" s="339"/>
      <c r="E18" s="339"/>
      <c r="F18" s="339"/>
      <c r="G18" s="339"/>
      <c r="H18" s="339"/>
      <c r="I18" s="339"/>
      <c r="J18" s="339"/>
      <c r="K18" s="339"/>
      <c r="L18" s="339"/>
      <c r="M18" s="339"/>
    </row>
    <row r="19" spans="1:13" x14ac:dyDescent="0.25">
      <c r="A19" s="340" t="s">
        <v>97</v>
      </c>
      <c r="B19" s="341" t="s">
        <v>98</v>
      </c>
      <c r="C19" s="341"/>
      <c r="D19" s="342" t="s">
        <v>99</v>
      </c>
      <c r="E19" s="342"/>
      <c r="F19" s="343" t="s">
        <v>100</v>
      </c>
      <c r="G19" s="343"/>
      <c r="H19" s="344" t="s">
        <v>101</v>
      </c>
      <c r="I19" s="344"/>
      <c r="J19" s="345" t="s">
        <v>102</v>
      </c>
      <c r="K19" s="345"/>
      <c r="L19" s="346" t="s">
        <v>103</v>
      </c>
      <c r="M19" s="346"/>
    </row>
    <row r="20" spans="1:13" ht="60" x14ac:dyDescent="0.25">
      <c r="A20" s="340"/>
      <c r="B20" s="263" t="s">
        <v>104</v>
      </c>
      <c r="C20" s="264" t="s">
        <v>105</v>
      </c>
      <c r="D20" s="265" t="s">
        <v>104</v>
      </c>
      <c r="E20" s="266" t="s">
        <v>105</v>
      </c>
      <c r="F20" s="267" t="s">
        <v>104</v>
      </c>
      <c r="G20" s="268" t="s">
        <v>105</v>
      </c>
      <c r="H20" s="269" t="s">
        <v>104</v>
      </c>
      <c r="I20" s="270" t="s">
        <v>105</v>
      </c>
      <c r="J20" s="271" t="s">
        <v>104</v>
      </c>
      <c r="K20" s="272" t="s">
        <v>105</v>
      </c>
      <c r="L20" s="273" t="s">
        <v>104</v>
      </c>
      <c r="M20" s="274" t="s">
        <v>105</v>
      </c>
    </row>
    <row r="21" spans="1:13" x14ac:dyDescent="0.25">
      <c r="A21" s="288" t="s">
        <v>106</v>
      </c>
      <c r="B21" s="284" t="s">
        <v>107</v>
      </c>
      <c r="C21" s="284" t="s">
        <v>108</v>
      </c>
      <c r="D21" s="285" t="s">
        <v>107</v>
      </c>
      <c r="E21" s="285" t="s">
        <v>108</v>
      </c>
      <c r="F21" s="267" t="s">
        <v>107</v>
      </c>
      <c r="G21" s="267" t="s">
        <v>108</v>
      </c>
      <c r="H21" s="286" t="s">
        <v>107</v>
      </c>
      <c r="I21" s="286" t="s">
        <v>108</v>
      </c>
      <c r="J21" s="287" t="s">
        <v>107</v>
      </c>
      <c r="K21" s="287" t="s">
        <v>108</v>
      </c>
      <c r="L21" s="281" t="s">
        <v>107</v>
      </c>
      <c r="M21" s="281" t="s">
        <v>108</v>
      </c>
    </row>
    <row r="22" spans="1:13" x14ac:dyDescent="0.25">
      <c r="A22" s="288" t="s">
        <v>109</v>
      </c>
      <c r="B22" s="284" t="s">
        <v>107</v>
      </c>
      <c r="C22" s="284" t="s">
        <v>108</v>
      </c>
      <c r="D22" s="285" t="s">
        <v>107</v>
      </c>
      <c r="E22" s="285" t="s">
        <v>108</v>
      </c>
      <c r="F22" s="267" t="s">
        <v>107</v>
      </c>
      <c r="G22" s="267" t="s">
        <v>108</v>
      </c>
      <c r="H22" s="286" t="s">
        <v>107</v>
      </c>
      <c r="I22" s="286" t="s">
        <v>108</v>
      </c>
      <c r="J22" s="287" t="s">
        <v>111</v>
      </c>
      <c r="K22" s="287" t="s">
        <v>108</v>
      </c>
      <c r="L22" s="281" t="s">
        <v>107</v>
      </c>
      <c r="M22" s="281" t="s">
        <v>108</v>
      </c>
    </row>
    <row r="23" spans="1:13" x14ac:dyDescent="0.25">
      <c r="A23" s="288" t="s">
        <v>112</v>
      </c>
      <c r="B23" s="284" t="s">
        <v>107</v>
      </c>
      <c r="C23" s="284" t="s">
        <v>113</v>
      </c>
      <c r="D23" s="285" t="s">
        <v>107</v>
      </c>
      <c r="E23" s="285" t="s">
        <v>113</v>
      </c>
      <c r="F23" s="267" t="s">
        <v>107</v>
      </c>
      <c r="G23" s="267" t="s">
        <v>113</v>
      </c>
      <c r="H23" s="286" t="s">
        <v>107</v>
      </c>
      <c r="I23" s="286" t="s">
        <v>113</v>
      </c>
      <c r="J23" s="287" t="s">
        <v>111</v>
      </c>
      <c r="K23" s="287" t="s">
        <v>114</v>
      </c>
      <c r="L23" s="281" t="s">
        <v>107</v>
      </c>
      <c r="M23" s="282" t="s">
        <v>115</v>
      </c>
    </row>
    <row r="24" spans="1:13" ht="30" x14ac:dyDescent="0.25">
      <c r="A24" s="283" t="s">
        <v>116</v>
      </c>
      <c r="B24" s="284" t="s">
        <v>107</v>
      </c>
      <c r="C24" s="284" t="s">
        <v>113</v>
      </c>
      <c r="D24" s="285" t="s">
        <v>107</v>
      </c>
      <c r="E24" s="285" t="s">
        <v>113</v>
      </c>
      <c r="F24" s="267" t="s">
        <v>107</v>
      </c>
      <c r="G24" s="267" t="s">
        <v>113</v>
      </c>
      <c r="H24" s="286" t="s">
        <v>107</v>
      </c>
      <c r="I24" s="286" t="s">
        <v>113</v>
      </c>
      <c r="J24" s="287" t="s">
        <v>111</v>
      </c>
      <c r="K24" s="287" t="s">
        <v>114</v>
      </c>
      <c r="L24" s="281" t="s">
        <v>111</v>
      </c>
      <c r="M24" s="282" t="s">
        <v>115</v>
      </c>
    </row>
    <row r="25" spans="1:13" x14ac:dyDescent="0.25">
      <c r="A25" s="288" t="s">
        <v>117</v>
      </c>
      <c r="B25" s="284" t="s">
        <v>110</v>
      </c>
      <c r="C25" s="289">
        <v>0.4</v>
      </c>
      <c r="D25" s="285" t="s">
        <v>110</v>
      </c>
      <c r="E25" s="290">
        <v>0.4</v>
      </c>
      <c r="F25" s="267" t="s">
        <v>110</v>
      </c>
      <c r="G25" s="291">
        <v>0.4</v>
      </c>
      <c r="H25" s="286" t="s">
        <v>110</v>
      </c>
      <c r="I25" s="292">
        <v>0.4</v>
      </c>
      <c r="J25" s="287" t="s">
        <v>110</v>
      </c>
      <c r="K25" s="293">
        <v>0.4</v>
      </c>
      <c r="L25" s="281" t="s">
        <v>110</v>
      </c>
      <c r="M25" s="282">
        <v>0.4</v>
      </c>
    </row>
    <row r="26" spans="1:13" x14ac:dyDescent="0.25">
      <c r="A26" s="288" t="s">
        <v>52</v>
      </c>
      <c r="B26" s="284" t="s">
        <v>110</v>
      </c>
      <c r="C26" s="289">
        <v>0.4</v>
      </c>
      <c r="D26" s="285" t="s">
        <v>110</v>
      </c>
      <c r="E26" s="290">
        <v>0.4</v>
      </c>
      <c r="F26" s="267" t="s">
        <v>110</v>
      </c>
      <c r="G26" s="291">
        <v>0.4</v>
      </c>
      <c r="H26" s="286" t="s">
        <v>110</v>
      </c>
      <c r="I26" s="292">
        <v>0.4</v>
      </c>
      <c r="J26" s="287" t="s">
        <v>110</v>
      </c>
      <c r="K26" s="293">
        <v>0.4</v>
      </c>
      <c r="L26" s="281" t="s">
        <v>110</v>
      </c>
      <c r="M26" s="282">
        <v>0.4</v>
      </c>
    </row>
    <row r="27" spans="1:13" x14ac:dyDescent="0.25">
      <c r="A27" s="288" t="s">
        <v>118</v>
      </c>
      <c r="B27" s="284" t="s">
        <v>129</v>
      </c>
      <c r="C27" s="289">
        <v>0.2</v>
      </c>
      <c r="D27" s="285" t="s">
        <v>129</v>
      </c>
      <c r="E27" s="290">
        <v>0.2</v>
      </c>
      <c r="F27" s="267" t="s">
        <v>129</v>
      </c>
      <c r="G27" s="291">
        <v>0.2</v>
      </c>
      <c r="H27" s="286" t="s">
        <v>129</v>
      </c>
      <c r="I27" s="292">
        <v>0.2</v>
      </c>
      <c r="J27" s="287" t="s">
        <v>110</v>
      </c>
      <c r="K27" s="293">
        <v>0.5</v>
      </c>
      <c r="L27" s="281" t="s">
        <v>111</v>
      </c>
      <c r="M27" s="282">
        <v>0.5</v>
      </c>
    </row>
    <row r="28" spans="1:13" x14ac:dyDescent="0.25">
      <c r="A28" s="283" t="s">
        <v>120</v>
      </c>
      <c r="B28" s="284" t="s">
        <v>110</v>
      </c>
      <c r="C28" s="289">
        <v>0.2</v>
      </c>
      <c r="D28" s="285" t="s">
        <v>110</v>
      </c>
      <c r="E28" s="290">
        <v>0.2</v>
      </c>
      <c r="F28" s="267" t="s">
        <v>110</v>
      </c>
      <c r="G28" s="291">
        <v>0.2</v>
      </c>
      <c r="H28" s="286" t="s">
        <v>110</v>
      </c>
      <c r="I28" s="292">
        <v>0.2</v>
      </c>
      <c r="J28" s="287" t="s">
        <v>110</v>
      </c>
      <c r="K28" s="293">
        <v>0.2</v>
      </c>
      <c r="L28" s="281" t="s">
        <v>110</v>
      </c>
      <c r="M28" s="282">
        <v>0.2</v>
      </c>
    </row>
    <row r="29" spans="1:13" ht="30" x14ac:dyDescent="0.25">
      <c r="A29" s="283" t="s">
        <v>121</v>
      </c>
      <c r="B29" s="284" t="s">
        <v>110</v>
      </c>
      <c r="C29" s="289">
        <v>0.2</v>
      </c>
      <c r="D29" s="285" t="s">
        <v>110</v>
      </c>
      <c r="E29" s="290">
        <v>0.2</v>
      </c>
      <c r="F29" s="267" t="s">
        <v>110</v>
      </c>
      <c r="G29" s="291">
        <v>0.2</v>
      </c>
      <c r="H29" s="286" t="s">
        <v>110</v>
      </c>
      <c r="I29" s="292">
        <v>0.2</v>
      </c>
      <c r="J29" s="287" t="s">
        <v>110</v>
      </c>
      <c r="K29" s="293">
        <v>0.2</v>
      </c>
      <c r="L29" s="281" t="s">
        <v>110</v>
      </c>
      <c r="M29" s="282">
        <v>0.2</v>
      </c>
    </row>
    <row r="30" spans="1:13" x14ac:dyDescent="0.25">
      <c r="A30" s="288" t="s">
        <v>122</v>
      </c>
      <c r="B30" s="284" t="s">
        <v>123</v>
      </c>
      <c r="C30" s="284" t="s">
        <v>108</v>
      </c>
      <c r="D30" s="285" t="s">
        <v>123</v>
      </c>
      <c r="E30" s="285" t="s">
        <v>108</v>
      </c>
      <c r="F30" s="267" t="s">
        <v>123</v>
      </c>
      <c r="G30" s="291" t="s">
        <v>108</v>
      </c>
      <c r="H30" s="286" t="s">
        <v>123</v>
      </c>
      <c r="I30" s="286" t="s">
        <v>108</v>
      </c>
      <c r="J30" s="287" t="s">
        <v>123</v>
      </c>
      <c r="K30" s="287" t="s">
        <v>108</v>
      </c>
      <c r="L30" s="281" t="s">
        <v>123</v>
      </c>
      <c r="M30" s="281" t="s">
        <v>108</v>
      </c>
    </row>
    <row r="31" spans="1:13" x14ac:dyDescent="0.25">
      <c r="A31" s="288" t="s">
        <v>130</v>
      </c>
      <c r="B31" s="284" t="s">
        <v>110</v>
      </c>
      <c r="C31" s="284" t="s">
        <v>108</v>
      </c>
      <c r="D31" s="285" t="s">
        <v>110</v>
      </c>
      <c r="E31" s="285" t="s">
        <v>108</v>
      </c>
      <c r="F31" s="267" t="s">
        <v>110</v>
      </c>
      <c r="G31" s="291" t="s">
        <v>108</v>
      </c>
      <c r="H31" s="286" t="s">
        <v>110</v>
      </c>
      <c r="I31" s="286" t="s">
        <v>108</v>
      </c>
      <c r="J31" s="287" t="s">
        <v>110</v>
      </c>
      <c r="K31" s="287" t="s">
        <v>108</v>
      </c>
      <c r="L31" s="281" t="s">
        <v>110</v>
      </c>
      <c r="M31" s="281" t="s">
        <v>108</v>
      </c>
    </row>
    <row r="32" spans="1:13" x14ac:dyDescent="0.25">
      <c r="A32" s="288" t="s">
        <v>125</v>
      </c>
      <c r="B32" s="284" t="s">
        <v>123</v>
      </c>
      <c r="C32" s="289">
        <v>0.2</v>
      </c>
      <c r="D32" s="285" t="s">
        <v>123</v>
      </c>
      <c r="E32" s="294">
        <v>0.2</v>
      </c>
      <c r="F32" s="267" t="s">
        <v>123</v>
      </c>
      <c r="G32" s="291">
        <v>0.2</v>
      </c>
      <c r="H32" s="286" t="s">
        <v>123</v>
      </c>
      <c r="I32" s="295">
        <v>0.2</v>
      </c>
      <c r="J32" s="287" t="s">
        <v>123</v>
      </c>
      <c r="K32" s="296">
        <v>0.2</v>
      </c>
      <c r="L32" s="281" t="s">
        <v>123</v>
      </c>
      <c r="M32" s="297">
        <v>0.2</v>
      </c>
    </row>
    <row r="33" spans="1:13" s="111" customFormat="1" ht="45" x14ac:dyDescent="0.25">
      <c r="A33" s="283" t="s">
        <v>126</v>
      </c>
      <c r="B33" s="284" t="s">
        <v>127</v>
      </c>
      <c r="C33" s="289" t="s">
        <v>127</v>
      </c>
      <c r="D33" s="285" t="s">
        <v>127</v>
      </c>
      <c r="E33" s="294" t="s">
        <v>127</v>
      </c>
      <c r="F33" s="267" t="s">
        <v>110</v>
      </c>
      <c r="G33" s="291">
        <v>0.5</v>
      </c>
      <c r="H33" s="286" t="s">
        <v>127</v>
      </c>
      <c r="I33" s="295" t="s">
        <v>127</v>
      </c>
      <c r="J33" s="287" t="s">
        <v>127</v>
      </c>
      <c r="K33" s="296" t="s">
        <v>127</v>
      </c>
      <c r="L33" s="281" t="s">
        <v>127</v>
      </c>
      <c r="M33" s="297" t="s">
        <v>127</v>
      </c>
    </row>
    <row r="34" spans="1:13" s="111" customFormat="1" x14ac:dyDescent="0.25"/>
    <row r="35" spans="1:13" s="111" customFormat="1" x14ac:dyDescent="0.25"/>
    <row r="36" spans="1:13" s="111" customFormat="1" x14ac:dyDescent="0.25"/>
    <row r="37" spans="1:13" s="111" customFormat="1" x14ac:dyDescent="0.25"/>
    <row r="38" spans="1:13" s="111" customFormat="1" x14ac:dyDescent="0.25"/>
    <row r="39" spans="1:13" s="111" customFormat="1" x14ac:dyDescent="0.25"/>
    <row r="40" spans="1:13" s="111" customFormat="1" x14ac:dyDescent="0.25"/>
    <row r="41" spans="1:13" s="111" customFormat="1" x14ac:dyDescent="0.25"/>
    <row r="42" spans="1:13" s="111" customFormat="1" x14ac:dyDescent="0.25"/>
    <row r="43" spans="1:13" s="111" customFormat="1" x14ac:dyDescent="0.25"/>
    <row r="44" spans="1:13" s="111" customFormat="1" x14ac:dyDescent="0.25"/>
    <row r="45" spans="1:13" s="111" customFormat="1" x14ac:dyDescent="0.25"/>
    <row r="46" spans="1:13" s="111" customFormat="1" x14ac:dyDescent="0.25"/>
    <row r="47" spans="1:13" s="111" customFormat="1" x14ac:dyDescent="0.25"/>
    <row r="48" spans="1:13" s="111" customFormat="1" x14ac:dyDescent="0.25"/>
    <row r="49" s="111" customFormat="1" x14ac:dyDescent="0.25"/>
    <row r="50" s="111" customFormat="1" x14ac:dyDescent="0.25"/>
    <row r="51" s="111" customFormat="1" x14ac:dyDescent="0.25"/>
    <row r="52" s="111" customFormat="1" x14ac:dyDescent="0.25"/>
    <row r="53" s="111" customFormat="1" x14ac:dyDescent="0.25"/>
    <row r="54" s="111" customFormat="1" x14ac:dyDescent="0.25"/>
    <row r="55" s="111" customFormat="1" x14ac:dyDescent="0.25"/>
    <row r="56" s="111" customFormat="1" x14ac:dyDescent="0.25"/>
    <row r="57" s="111" customFormat="1" x14ac:dyDescent="0.25"/>
    <row r="58" s="111" customFormat="1" x14ac:dyDescent="0.25"/>
    <row r="59" s="111" customFormat="1" x14ac:dyDescent="0.25"/>
    <row r="60" s="111" customFormat="1" x14ac:dyDescent="0.25"/>
    <row r="61" s="111" customFormat="1" x14ac:dyDescent="0.25"/>
    <row r="62" s="111" customFormat="1" x14ac:dyDescent="0.25"/>
    <row r="63" s="111" customFormat="1" x14ac:dyDescent="0.25"/>
    <row r="64" s="111" customFormat="1" x14ac:dyDescent="0.25"/>
    <row r="65" s="111" customFormat="1" x14ac:dyDescent="0.25"/>
    <row r="66" s="111" customFormat="1" x14ac:dyDescent="0.25"/>
    <row r="67" s="111" customFormat="1" x14ac:dyDescent="0.25"/>
    <row r="68" s="111" customFormat="1" x14ac:dyDescent="0.25"/>
    <row r="69" s="111" customFormat="1" x14ac:dyDescent="0.25"/>
    <row r="70" s="111" customFormat="1" x14ac:dyDescent="0.25"/>
    <row r="71" s="111" customFormat="1" x14ac:dyDescent="0.25"/>
    <row r="72" s="111" customFormat="1" x14ac:dyDescent="0.25"/>
    <row r="73" s="111" customFormat="1" x14ac:dyDescent="0.25"/>
    <row r="74" s="111" customFormat="1" x14ac:dyDescent="0.25"/>
    <row r="75" s="111" customFormat="1" x14ac:dyDescent="0.25"/>
    <row r="76" s="111" customFormat="1" x14ac:dyDescent="0.25"/>
    <row r="77" s="111" customFormat="1" x14ac:dyDescent="0.25"/>
    <row r="78" s="111" customFormat="1" x14ac:dyDescent="0.25"/>
    <row r="79" s="111" customFormat="1" x14ac:dyDescent="0.25"/>
    <row r="80" s="111" customFormat="1" x14ac:dyDescent="0.25"/>
    <row r="81" s="111" customFormat="1" x14ac:dyDescent="0.25"/>
    <row r="82" s="111" customFormat="1" x14ac:dyDescent="0.25"/>
    <row r="83" s="111" customFormat="1" x14ac:dyDescent="0.25"/>
    <row r="84" s="111" customFormat="1" x14ac:dyDescent="0.25"/>
    <row r="85" s="111" customFormat="1" x14ac:dyDescent="0.25"/>
    <row r="86" s="111" customFormat="1" x14ac:dyDescent="0.25"/>
    <row r="87" s="111" customFormat="1" x14ac:dyDescent="0.25"/>
    <row r="88" s="111" customFormat="1" x14ac:dyDescent="0.25"/>
    <row r="89" s="111" customFormat="1" x14ac:dyDescent="0.25"/>
    <row r="90" s="111" customFormat="1" x14ac:dyDescent="0.25"/>
    <row r="91" s="111" customFormat="1" x14ac:dyDescent="0.25"/>
    <row r="92" s="111" customFormat="1" x14ac:dyDescent="0.25"/>
    <row r="93" s="111" customFormat="1" x14ac:dyDescent="0.25"/>
    <row r="94" s="111" customFormat="1" x14ac:dyDescent="0.25"/>
    <row r="95" s="111" customFormat="1" x14ac:dyDescent="0.25"/>
    <row r="96" s="111" customFormat="1" x14ac:dyDescent="0.25"/>
    <row r="97" s="111" customFormat="1" x14ac:dyDescent="0.25"/>
    <row r="98" s="111" customFormat="1" x14ac:dyDescent="0.25"/>
    <row r="99" s="111" customFormat="1" x14ac:dyDescent="0.25"/>
    <row r="100" s="111" customFormat="1" x14ac:dyDescent="0.25"/>
    <row r="101" s="111" customFormat="1" x14ac:dyDescent="0.25"/>
    <row r="102" s="111" customFormat="1" x14ac:dyDescent="0.25"/>
    <row r="103" s="111" customFormat="1" x14ac:dyDescent="0.25"/>
    <row r="104" s="111" customFormat="1" x14ac:dyDescent="0.25"/>
    <row r="105" s="111" customFormat="1" x14ac:dyDescent="0.25"/>
    <row r="106" s="111" customFormat="1" x14ac:dyDescent="0.25"/>
    <row r="107" s="111" customFormat="1" x14ac:dyDescent="0.25"/>
    <row r="108" s="111" customFormat="1" x14ac:dyDescent="0.25"/>
    <row r="109" s="111" customFormat="1" x14ac:dyDescent="0.25"/>
    <row r="110" s="111" customFormat="1" x14ac:dyDescent="0.25"/>
    <row r="111" s="111" customFormat="1" x14ac:dyDescent="0.25"/>
    <row r="112" s="111" customFormat="1" x14ac:dyDescent="0.25"/>
    <row r="113" s="111" customFormat="1" x14ac:dyDescent="0.25"/>
    <row r="114" s="111" customFormat="1" x14ac:dyDescent="0.25"/>
    <row r="115" s="111" customFormat="1" x14ac:dyDescent="0.25"/>
    <row r="116" s="111" customFormat="1" x14ac:dyDescent="0.25"/>
    <row r="117" s="111" customFormat="1" x14ac:dyDescent="0.25"/>
    <row r="118" s="111" customFormat="1" x14ac:dyDescent="0.25"/>
    <row r="119" s="111" customFormat="1" x14ac:dyDescent="0.25"/>
    <row r="120" s="111" customFormat="1" x14ac:dyDescent="0.25"/>
    <row r="121" s="111" customFormat="1" x14ac:dyDescent="0.25"/>
    <row r="122" s="111" customFormat="1" x14ac:dyDescent="0.25"/>
    <row r="123" s="111" customFormat="1" x14ac:dyDescent="0.25"/>
    <row r="124" s="111" customFormat="1" x14ac:dyDescent="0.25"/>
    <row r="125" s="111" customFormat="1" x14ac:dyDescent="0.25"/>
    <row r="126" s="111" customFormat="1" x14ac:dyDescent="0.25"/>
    <row r="127" s="111" customFormat="1" x14ac:dyDescent="0.25"/>
    <row r="128" s="111" customFormat="1" x14ac:dyDescent="0.25"/>
    <row r="129" s="111" customFormat="1" x14ac:dyDescent="0.25"/>
    <row r="130" s="111" customFormat="1" x14ac:dyDescent="0.25"/>
    <row r="131" s="111" customFormat="1" x14ac:dyDescent="0.25"/>
    <row r="132" s="111" customFormat="1" x14ac:dyDescent="0.25"/>
    <row r="133" s="111" customFormat="1" x14ac:dyDescent="0.25"/>
    <row r="134" s="111" customFormat="1" x14ac:dyDescent="0.25"/>
    <row r="135" s="111" customFormat="1" x14ac:dyDescent="0.25"/>
    <row r="136" s="111" customFormat="1" x14ac:dyDescent="0.25"/>
    <row r="137" s="111" customFormat="1" x14ac:dyDescent="0.25"/>
    <row r="138" s="111" customFormat="1" x14ac:dyDescent="0.25"/>
    <row r="139" s="111" customFormat="1" x14ac:dyDescent="0.25"/>
    <row r="140" s="111" customFormat="1" x14ac:dyDescent="0.25"/>
    <row r="141" s="111" customFormat="1" x14ac:dyDescent="0.25"/>
    <row r="142" s="111" customFormat="1" x14ac:dyDescent="0.25"/>
    <row r="143" s="111" customFormat="1" x14ac:dyDescent="0.25"/>
    <row r="144" s="111" customFormat="1" x14ac:dyDescent="0.25"/>
    <row r="145" s="111" customFormat="1" x14ac:dyDescent="0.25"/>
    <row r="146" s="111" customFormat="1" x14ac:dyDescent="0.25"/>
    <row r="147" s="111" customFormat="1" x14ac:dyDescent="0.25"/>
    <row r="148" s="111" customFormat="1" x14ac:dyDescent="0.25"/>
    <row r="149" s="111" customFormat="1" x14ac:dyDescent="0.25"/>
    <row r="150" s="111" customFormat="1" x14ac:dyDescent="0.25"/>
    <row r="151" s="111" customFormat="1" x14ac:dyDescent="0.25"/>
    <row r="152" s="111" customFormat="1" x14ac:dyDescent="0.25"/>
    <row r="153" s="111" customFormat="1" x14ac:dyDescent="0.25"/>
    <row r="154" s="111" customFormat="1" x14ac:dyDescent="0.25"/>
    <row r="155" s="111" customFormat="1" x14ac:dyDescent="0.25"/>
    <row r="156" s="111" customFormat="1" x14ac:dyDescent="0.25"/>
    <row r="157" s="111" customFormat="1" x14ac:dyDescent="0.25"/>
    <row r="158" s="111" customFormat="1" x14ac:dyDescent="0.25"/>
    <row r="159" s="111" customFormat="1" x14ac:dyDescent="0.25"/>
    <row r="160" s="111" customFormat="1" x14ac:dyDescent="0.25"/>
    <row r="161" s="111" customFormat="1" x14ac:dyDescent="0.25"/>
    <row r="162" s="111" customFormat="1" x14ac:dyDescent="0.25"/>
    <row r="163" s="111" customFormat="1" x14ac:dyDescent="0.25"/>
    <row r="164" s="111" customFormat="1" x14ac:dyDescent="0.25"/>
    <row r="165" s="111" customFormat="1" x14ac:dyDescent="0.25"/>
    <row r="166" s="111" customFormat="1" x14ac:dyDescent="0.25"/>
    <row r="167" s="111" customFormat="1" x14ac:dyDescent="0.25"/>
    <row r="168" s="111" customFormat="1" x14ac:dyDescent="0.25"/>
    <row r="169" s="111" customFormat="1" x14ac:dyDescent="0.25"/>
    <row r="170" s="111" customFormat="1" x14ac:dyDescent="0.25"/>
    <row r="171" s="111" customFormat="1" x14ac:dyDescent="0.25"/>
    <row r="172" s="111" customFormat="1" x14ac:dyDescent="0.25"/>
    <row r="173" s="111" customFormat="1" x14ac:dyDescent="0.25"/>
    <row r="174" s="111" customFormat="1" x14ac:dyDescent="0.25"/>
    <row r="175" s="111" customFormat="1" x14ac:dyDescent="0.25"/>
    <row r="176" s="111" customFormat="1" x14ac:dyDescent="0.25"/>
    <row r="177" s="111" customFormat="1" x14ac:dyDescent="0.25"/>
    <row r="178" s="111" customFormat="1" x14ac:dyDescent="0.25"/>
    <row r="179" s="111" customFormat="1" x14ac:dyDescent="0.25"/>
    <row r="180" s="111" customFormat="1" x14ac:dyDescent="0.25"/>
    <row r="181" s="111" customFormat="1" x14ac:dyDescent="0.25"/>
    <row r="182" s="111" customFormat="1" x14ac:dyDescent="0.25"/>
    <row r="183" s="111" customFormat="1" x14ac:dyDescent="0.25"/>
    <row r="184" s="111" customFormat="1" x14ac:dyDescent="0.25"/>
    <row r="185" s="111" customFormat="1" x14ac:dyDescent="0.25"/>
    <row r="186" s="111" customFormat="1" x14ac:dyDescent="0.25"/>
    <row r="187" s="111" customFormat="1" x14ac:dyDescent="0.25"/>
    <row r="188" s="111" customFormat="1" x14ac:dyDescent="0.25"/>
    <row r="189" s="111" customFormat="1" x14ac:dyDescent="0.25"/>
    <row r="190" s="111" customFormat="1" x14ac:dyDescent="0.25"/>
    <row r="191" s="111" customFormat="1" x14ac:dyDescent="0.25"/>
    <row r="192" s="111" customFormat="1" x14ac:dyDescent="0.25"/>
    <row r="193" s="111" customFormat="1" x14ac:dyDescent="0.25"/>
    <row r="194" s="111" customFormat="1" x14ac:dyDescent="0.25"/>
    <row r="195" s="111" customFormat="1" x14ac:dyDescent="0.25"/>
    <row r="196" s="111" customFormat="1" x14ac:dyDescent="0.25"/>
    <row r="197" s="111" customFormat="1" x14ac:dyDescent="0.25"/>
    <row r="198" s="111" customFormat="1" x14ac:dyDescent="0.25"/>
    <row r="199" s="111" customFormat="1" x14ac:dyDescent="0.25"/>
    <row r="200" s="111" customFormat="1" x14ac:dyDescent="0.25"/>
    <row r="201" s="111" customFormat="1" x14ac:dyDescent="0.25"/>
    <row r="202" s="111" customFormat="1" x14ac:dyDescent="0.25"/>
    <row r="203" s="111" customFormat="1" x14ac:dyDescent="0.25"/>
    <row r="204" s="111" customFormat="1" x14ac:dyDescent="0.25"/>
    <row r="205" s="111" customFormat="1" x14ac:dyDescent="0.25"/>
    <row r="206" s="111" customFormat="1" x14ac:dyDescent="0.25"/>
    <row r="207" s="111" customFormat="1" x14ac:dyDescent="0.25"/>
    <row r="208" s="111" customFormat="1" x14ac:dyDescent="0.25"/>
    <row r="209" s="111" customFormat="1" x14ac:dyDescent="0.25"/>
    <row r="210" s="111" customFormat="1" x14ac:dyDescent="0.25"/>
    <row r="211" s="111" customFormat="1" x14ac:dyDescent="0.25"/>
    <row r="212" s="111" customFormat="1" x14ac:dyDescent="0.25"/>
    <row r="213" s="111" customFormat="1" x14ac:dyDescent="0.25"/>
    <row r="214" s="111" customFormat="1" x14ac:dyDescent="0.25"/>
    <row r="215" s="111" customFormat="1" x14ac:dyDescent="0.25"/>
    <row r="216" s="111" customFormat="1" x14ac:dyDescent="0.25"/>
    <row r="217" s="111" customFormat="1" x14ac:dyDescent="0.25"/>
    <row r="218" s="111" customFormat="1" x14ac:dyDescent="0.25"/>
    <row r="219" s="111" customFormat="1" x14ac:dyDescent="0.25"/>
    <row r="220" s="111" customFormat="1" x14ac:dyDescent="0.25"/>
    <row r="221" s="111" customFormat="1" x14ac:dyDescent="0.25"/>
    <row r="222" s="111" customFormat="1" x14ac:dyDescent="0.25"/>
    <row r="223" s="111" customFormat="1" x14ac:dyDescent="0.25"/>
    <row r="224" s="111" customFormat="1" x14ac:dyDescent="0.25"/>
    <row r="225" s="111" customFormat="1" x14ac:dyDescent="0.25"/>
    <row r="226" s="111" customFormat="1" x14ac:dyDescent="0.25"/>
    <row r="227" s="111" customFormat="1" x14ac:dyDescent="0.25"/>
    <row r="228" s="111" customFormat="1" x14ac:dyDescent="0.25"/>
    <row r="229" s="111" customFormat="1" x14ac:dyDescent="0.25"/>
    <row r="230" s="111" customFormat="1" x14ac:dyDescent="0.25"/>
    <row r="231" s="111" customFormat="1" x14ac:dyDescent="0.25"/>
    <row r="232" s="111" customFormat="1" x14ac:dyDescent="0.25"/>
    <row r="233" s="111" customFormat="1" x14ac:dyDescent="0.25"/>
    <row r="234" s="111" customFormat="1" x14ac:dyDescent="0.25"/>
    <row r="235" s="111" customFormat="1" x14ac:dyDescent="0.25"/>
    <row r="236" s="111" customFormat="1" x14ac:dyDescent="0.25"/>
    <row r="237" s="111" customFormat="1" x14ac:dyDescent="0.25"/>
    <row r="238" s="111" customFormat="1" x14ac:dyDescent="0.25"/>
    <row r="239" s="111" customFormat="1" x14ac:dyDescent="0.25"/>
    <row r="240" s="111" customFormat="1" x14ac:dyDescent="0.25"/>
    <row r="241" s="111" customFormat="1" x14ac:dyDescent="0.25"/>
    <row r="242" s="111" customFormat="1" x14ac:dyDescent="0.25"/>
    <row r="243" s="111" customFormat="1" x14ac:dyDescent="0.25"/>
    <row r="244" s="111" customFormat="1" x14ac:dyDescent="0.25"/>
    <row r="245" s="111" customFormat="1" x14ac:dyDescent="0.25"/>
    <row r="246" s="111" customFormat="1" x14ac:dyDescent="0.25"/>
    <row r="247" s="111" customFormat="1" x14ac:dyDescent="0.25"/>
    <row r="248" s="111" customFormat="1" x14ac:dyDescent="0.25"/>
    <row r="249" s="111" customFormat="1" x14ac:dyDescent="0.25"/>
    <row r="250" s="111" customFormat="1" x14ac:dyDescent="0.25"/>
    <row r="251" s="111" customFormat="1" x14ac:dyDescent="0.25"/>
    <row r="252" s="111" customFormat="1" x14ac:dyDescent="0.25"/>
    <row r="253" s="111" customFormat="1" x14ac:dyDescent="0.25"/>
    <row r="254" s="111" customFormat="1" x14ac:dyDescent="0.25"/>
    <row r="255" s="111" customFormat="1" x14ac:dyDescent="0.25"/>
    <row r="256" s="111" customFormat="1" x14ac:dyDescent="0.25"/>
    <row r="257" s="111" customFormat="1" x14ac:dyDescent="0.25"/>
    <row r="258" s="111" customFormat="1" x14ac:dyDescent="0.25"/>
    <row r="259" s="111" customFormat="1" x14ac:dyDescent="0.25"/>
    <row r="260" s="111" customFormat="1" x14ac:dyDescent="0.25"/>
    <row r="261" s="111" customFormat="1" x14ac:dyDescent="0.25"/>
    <row r="262" s="111" customFormat="1" x14ac:dyDescent="0.25"/>
    <row r="263" s="111" customFormat="1" x14ac:dyDescent="0.25"/>
    <row r="264" s="111" customFormat="1" x14ac:dyDescent="0.25"/>
    <row r="265" s="111" customFormat="1" x14ac:dyDescent="0.25"/>
    <row r="266" s="111" customFormat="1" x14ac:dyDescent="0.25"/>
    <row r="267" s="111" customFormat="1" x14ac:dyDescent="0.25"/>
    <row r="268" s="111" customFormat="1" x14ac:dyDescent="0.25"/>
    <row r="269" s="111" customFormat="1" x14ac:dyDescent="0.25"/>
    <row r="270" s="111" customFormat="1" x14ac:dyDescent="0.25"/>
    <row r="271" s="111" customFormat="1" x14ac:dyDescent="0.25"/>
    <row r="272" s="111" customFormat="1" x14ac:dyDescent="0.25"/>
    <row r="273" s="111" customFormat="1" x14ac:dyDescent="0.25"/>
    <row r="274" s="111" customFormat="1" x14ac:dyDescent="0.25"/>
    <row r="275" s="111" customFormat="1" x14ac:dyDescent="0.25"/>
    <row r="276" s="111" customFormat="1" x14ac:dyDescent="0.25"/>
    <row r="277" s="111" customFormat="1" x14ac:dyDescent="0.25"/>
    <row r="278" s="111" customFormat="1" x14ac:dyDescent="0.25"/>
    <row r="279" s="111" customFormat="1" x14ac:dyDescent="0.25"/>
    <row r="280" s="111" customFormat="1" x14ac:dyDescent="0.25"/>
    <row r="281" s="111" customFormat="1" x14ac:dyDescent="0.25"/>
    <row r="282" s="111" customFormat="1" x14ac:dyDescent="0.25"/>
    <row r="283" s="111" customFormat="1" x14ac:dyDescent="0.25"/>
    <row r="284" s="111" customFormat="1" x14ac:dyDescent="0.25"/>
    <row r="285" s="111" customFormat="1" x14ac:dyDescent="0.25"/>
    <row r="286" s="111" customFormat="1" x14ac:dyDescent="0.25"/>
    <row r="287" s="111" customFormat="1" x14ac:dyDescent="0.25"/>
    <row r="288" s="111" customFormat="1" x14ac:dyDescent="0.25"/>
    <row r="289" s="111" customFormat="1" x14ac:dyDescent="0.25"/>
    <row r="290" s="111" customFormat="1" x14ac:dyDescent="0.25"/>
    <row r="291" s="111" customFormat="1" x14ac:dyDescent="0.25"/>
    <row r="292" s="111" customFormat="1" x14ac:dyDescent="0.25"/>
    <row r="293" s="111" customFormat="1" x14ac:dyDescent="0.25"/>
    <row r="294" s="111" customFormat="1" x14ac:dyDescent="0.25"/>
    <row r="295" s="111" customFormat="1" x14ac:dyDescent="0.25"/>
    <row r="296" s="111" customFormat="1" x14ac:dyDescent="0.25"/>
    <row r="297" s="111" customFormat="1" x14ac:dyDescent="0.25"/>
    <row r="298" s="111" customFormat="1" x14ac:dyDescent="0.25"/>
    <row r="299" s="111" customFormat="1" x14ac:dyDescent="0.25"/>
    <row r="300" s="111" customFormat="1" x14ac:dyDescent="0.25"/>
    <row r="301" s="111" customFormat="1" x14ac:dyDescent="0.25"/>
    <row r="302" s="111" customFormat="1" x14ac:dyDescent="0.25"/>
    <row r="303" s="111" customFormat="1" x14ac:dyDescent="0.25"/>
    <row r="304" s="111" customFormat="1" x14ac:dyDescent="0.25"/>
    <row r="305" s="111" customFormat="1" x14ac:dyDescent="0.25"/>
    <row r="306" s="111" customFormat="1" x14ac:dyDescent="0.25"/>
    <row r="307" s="111" customFormat="1" x14ac:dyDescent="0.25"/>
    <row r="308" s="111" customFormat="1" x14ac:dyDescent="0.25"/>
    <row r="309" s="111" customFormat="1" x14ac:dyDescent="0.25"/>
    <row r="310" s="111" customFormat="1" x14ac:dyDescent="0.25"/>
    <row r="311" s="111" customFormat="1" x14ac:dyDescent="0.25"/>
    <row r="312" s="111" customFormat="1" x14ac:dyDescent="0.25"/>
    <row r="313" s="111" customFormat="1" x14ac:dyDescent="0.25"/>
    <row r="314" s="111" customFormat="1" x14ac:dyDescent="0.25"/>
    <row r="315" s="111" customFormat="1" x14ac:dyDescent="0.25"/>
    <row r="316" s="111" customFormat="1" x14ac:dyDescent="0.25"/>
    <row r="317" s="111" customFormat="1" x14ac:dyDescent="0.25"/>
    <row r="318" s="111" customFormat="1" x14ac:dyDescent="0.25"/>
    <row r="319" s="111" customFormat="1" x14ac:dyDescent="0.25"/>
    <row r="320" s="111" customFormat="1" x14ac:dyDescent="0.25"/>
    <row r="321" s="111" customFormat="1" x14ac:dyDescent="0.25"/>
    <row r="322" s="111" customFormat="1" x14ac:dyDescent="0.25"/>
    <row r="323" s="111" customFormat="1" x14ac:dyDescent="0.25"/>
    <row r="324" s="111" customFormat="1" x14ac:dyDescent="0.25"/>
    <row r="325" s="111" customFormat="1" x14ac:dyDescent="0.25"/>
    <row r="326" s="111" customFormat="1" x14ac:dyDescent="0.25"/>
    <row r="327" s="111" customFormat="1" x14ac:dyDescent="0.25"/>
    <row r="328" s="111" customFormat="1" x14ac:dyDescent="0.25"/>
    <row r="329" s="111" customFormat="1" x14ac:dyDescent="0.25"/>
    <row r="330" s="111" customFormat="1" x14ac:dyDescent="0.25"/>
    <row r="331" s="111" customFormat="1" x14ac:dyDescent="0.25"/>
    <row r="332" s="111" customFormat="1" x14ac:dyDescent="0.25"/>
    <row r="333" s="111" customFormat="1" x14ac:dyDescent="0.25"/>
    <row r="334" s="111" customFormat="1" x14ac:dyDescent="0.25"/>
    <row r="335" s="111" customFormat="1" x14ac:dyDescent="0.25"/>
    <row r="336" s="111" customFormat="1" x14ac:dyDescent="0.25"/>
    <row r="337" s="111" customFormat="1" x14ac:dyDescent="0.25"/>
    <row r="338" s="111" customFormat="1" x14ac:dyDescent="0.25"/>
    <row r="339" s="111" customFormat="1" x14ac:dyDescent="0.25"/>
    <row r="340" s="111" customFormat="1" x14ac:dyDescent="0.25"/>
    <row r="341" s="111" customFormat="1" x14ac:dyDescent="0.25"/>
    <row r="342" s="111" customFormat="1" x14ac:dyDescent="0.25"/>
    <row r="343" s="111" customFormat="1" x14ac:dyDescent="0.25"/>
    <row r="344" s="111" customFormat="1" x14ac:dyDescent="0.25"/>
    <row r="345" s="111" customFormat="1" x14ac:dyDescent="0.25"/>
    <row r="346" s="111" customFormat="1" x14ac:dyDescent="0.25"/>
    <row r="347" s="111" customFormat="1" x14ac:dyDescent="0.25"/>
    <row r="348" s="111" customFormat="1" x14ac:dyDescent="0.25"/>
    <row r="349" s="111" customFormat="1" x14ac:dyDescent="0.25"/>
    <row r="350" s="111" customFormat="1" x14ac:dyDescent="0.25"/>
    <row r="351" s="111" customFormat="1" x14ac:dyDescent="0.25"/>
    <row r="352" s="111" customFormat="1" x14ac:dyDescent="0.25"/>
    <row r="353" s="111" customFormat="1" x14ac:dyDescent="0.25"/>
    <row r="354" s="111" customFormat="1" x14ac:dyDescent="0.25"/>
    <row r="355" s="111" customFormat="1" x14ac:dyDescent="0.25"/>
    <row r="356" s="111" customFormat="1" x14ac:dyDescent="0.25"/>
    <row r="357" s="111" customFormat="1" x14ac:dyDescent="0.25"/>
    <row r="358" s="111" customFormat="1" x14ac:dyDescent="0.25"/>
    <row r="359" s="111" customFormat="1" x14ac:dyDescent="0.25"/>
    <row r="360" s="111" customFormat="1" x14ac:dyDescent="0.25"/>
    <row r="361" s="111" customFormat="1" x14ac:dyDescent="0.25"/>
    <row r="362" s="111" customFormat="1" x14ac:dyDescent="0.25"/>
    <row r="363" s="111" customFormat="1" x14ac:dyDescent="0.25"/>
    <row r="364" s="111" customFormat="1" x14ac:dyDescent="0.25"/>
    <row r="365" s="111" customFormat="1" x14ac:dyDescent="0.25"/>
    <row r="366" s="111" customFormat="1" x14ac:dyDescent="0.25"/>
    <row r="367" s="111" customFormat="1" x14ac:dyDescent="0.25"/>
    <row r="368" s="111" customFormat="1" x14ac:dyDescent="0.25"/>
    <row r="369" s="111" customFormat="1" x14ac:dyDescent="0.25"/>
    <row r="370" s="111" customFormat="1" x14ac:dyDescent="0.25"/>
    <row r="371" s="111" customFormat="1" x14ac:dyDescent="0.25"/>
    <row r="372" s="111" customFormat="1" x14ac:dyDescent="0.25"/>
    <row r="373" s="111" customFormat="1" x14ac:dyDescent="0.25"/>
    <row r="374" s="111" customFormat="1" x14ac:dyDescent="0.25"/>
    <row r="375" s="111" customFormat="1" x14ac:dyDescent="0.25"/>
    <row r="376" s="111" customFormat="1" x14ac:dyDescent="0.25"/>
    <row r="377" s="111" customFormat="1" x14ac:dyDescent="0.25"/>
    <row r="378" s="111" customFormat="1" x14ac:dyDescent="0.25"/>
    <row r="379" s="111" customFormat="1" x14ac:dyDescent="0.25"/>
    <row r="380" s="111" customFormat="1" x14ac:dyDescent="0.25"/>
    <row r="381" s="111" customFormat="1" x14ac:dyDescent="0.25"/>
    <row r="382" s="111" customFormat="1" x14ac:dyDescent="0.25"/>
    <row r="383" s="111" customFormat="1" x14ac:dyDescent="0.25"/>
    <row r="384" s="111" customFormat="1" x14ac:dyDescent="0.25"/>
    <row r="385" s="111" customFormat="1" x14ac:dyDescent="0.25"/>
    <row r="386" s="111" customFormat="1" x14ac:dyDescent="0.25"/>
    <row r="387" s="111" customFormat="1" x14ac:dyDescent="0.25"/>
    <row r="388" s="111" customFormat="1" x14ac:dyDescent="0.25"/>
    <row r="389" s="111" customFormat="1" x14ac:dyDescent="0.25"/>
    <row r="390" s="111" customFormat="1" x14ac:dyDescent="0.25"/>
    <row r="391" s="111" customFormat="1" x14ac:dyDescent="0.25"/>
    <row r="392" s="111" customFormat="1" x14ac:dyDescent="0.25"/>
    <row r="393" s="111" customFormat="1" x14ac:dyDescent="0.25"/>
    <row r="394" s="111" customFormat="1" x14ac:dyDescent="0.25"/>
    <row r="395" s="111" customFormat="1" x14ac:dyDescent="0.25"/>
    <row r="396" s="111" customFormat="1" x14ac:dyDescent="0.25"/>
    <row r="397" s="111" customFormat="1" x14ac:dyDescent="0.25"/>
    <row r="398" s="111" customFormat="1" x14ac:dyDescent="0.25"/>
    <row r="399" s="111" customFormat="1" x14ac:dyDescent="0.25"/>
    <row r="400" s="111" customFormat="1" x14ac:dyDescent="0.25"/>
    <row r="401" s="111" customFormat="1" x14ac:dyDescent="0.25"/>
    <row r="402" s="111" customFormat="1" x14ac:dyDescent="0.25"/>
    <row r="403" s="111" customFormat="1" x14ac:dyDescent="0.25"/>
    <row r="404" s="111" customFormat="1" x14ac:dyDescent="0.25"/>
    <row r="405" s="111" customFormat="1" x14ac:dyDescent="0.25"/>
    <row r="406" s="111" customFormat="1" x14ac:dyDescent="0.25"/>
    <row r="407" s="111" customFormat="1" x14ac:dyDescent="0.25"/>
    <row r="408" s="111" customFormat="1" x14ac:dyDescent="0.25"/>
    <row r="409" s="111" customFormat="1" x14ac:dyDescent="0.25"/>
    <row r="410" s="111" customFormat="1" x14ac:dyDescent="0.25"/>
    <row r="411" s="111" customFormat="1" x14ac:dyDescent="0.25"/>
    <row r="412" s="111" customFormat="1" x14ac:dyDescent="0.25"/>
    <row r="413" s="111" customFormat="1" x14ac:dyDescent="0.25"/>
    <row r="414" s="111" customFormat="1" x14ac:dyDescent="0.25"/>
    <row r="415" s="111" customFormat="1" x14ac:dyDescent="0.25"/>
    <row r="416" s="111" customFormat="1" x14ac:dyDescent="0.25"/>
    <row r="417" s="111" customFormat="1" x14ac:dyDescent="0.25"/>
    <row r="418" s="111" customFormat="1" x14ac:dyDescent="0.25"/>
    <row r="419" s="111" customFormat="1" x14ac:dyDescent="0.25"/>
    <row r="420" s="111" customFormat="1" x14ac:dyDescent="0.25"/>
    <row r="421" s="111" customFormat="1" x14ac:dyDescent="0.25"/>
    <row r="422" s="111" customFormat="1" x14ac:dyDescent="0.25"/>
    <row r="423" s="111" customFormat="1" x14ac:dyDescent="0.25"/>
    <row r="424" s="111" customFormat="1" x14ac:dyDescent="0.25"/>
    <row r="425" s="111" customFormat="1" x14ac:dyDescent="0.25"/>
    <row r="426" s="111" customFormat="1" x14ac:dyDescent="0.25"/>
    <row r="427" s="111" customFormat="1" x14ac:dyDescent="0.25"/>
    <row r="428" s="111" customFormat="1" x14ac:dyDescent="0.25"/>
    <row r="429" s="111" customFormat="1" x14ac:dyDescent="0.25"/>
    <row r="430" s="111" customFormat="1" x14ac:dyDescent="0.25"/>
    <row r="431" s="111" customFormat="1" x14ac:dyDescent="0.25"/>
    <row r="432" s="111" customFormat="1" x14ac:dyDescent="0.25"/>
    <row r="433" s="111" customFormat="1" x14ac:dyDescent="0.25"/>
    <row r="434" s="111" customFormat="1" x14ac:dyDescent="0.25"/>
    <row r="435" s="111" customFormat="1" x14ac:dyDescent="0.25"/>
    <row r="436" s="111" customFormat="1" x14ac:dyDescent="0.25"/>
    <row r="437" s="111" customFormat="1" x14ac:dyDescent="0.25"/>
    <row r="438" s="111" customFormat="1" x14ac:dyDescent="0.25"/>
    <row r="439" s="111" customFormat="1" x14ac:dyDescent="0.25"/>
    <row r="440" s="111" customFormat="1" x14ac:dyDescent="0.25"/>
    <row r="441" s="111" customFormat="1" x14ac:dyDescent="0.25"/>
    <row r="442" s="111" customFormat="1" x14ac:dyDescent="0.25"/>
    <row r="443" s="111" customFormat="1" x14ac:dyDescent="0.25"/>
    <row r="444" s="111" customFormat="1" x14ac:dyDescent="0.25"/>
    <row r="445" s="111" customFormat="1" x14ac:dyDescent="0.25"/>
    <row r="446" s="111" customFormat="1" x14ac:dyDescent="0.25"/>
    <row r="447" s="111" customFormat="1" x14ac:dyDescent="0.25"/>
    <row r="448" s="111" customFormat="1" x14ac:dyDescent="0.25"/>
    <row r="449" s="111" customFormat="1" x14ac:dyDescent="0.25"/>
    <row r="450" s="111" customFormat="1" x14ac:dyDescent="0.25"/>
    <row r="451" s="111" customFormat="1" x14ac:dyDescent="0.25"/>
    <row r="452" s="111" customFormat="1" x14ac:dyDescent="0.25"/>
    <row r="453" s="111" customFormat="1" x14ac:dyDescent="0.25"/>
    <row r="454" s="111" customFormat="1" x14ac:dyDescent="0.25"/>
    <row r="455" s="111" customFormat="1" x14ac:dyDescent="0.25"/>
    <row r="456" s="111" customFormat="1" x14ac:dyDescent="0.25"/>
    <row r="457" s="111" customFormat="1" x14ac:dyDescent="0.25"/>
    <row r="458" s="111" customFormat="1" x14ac:dyDescent="0.25"/>
    <row r="459" s="111" customFormat="1" x14ac:dyDescent="0.25"/>
    <row r="460" s="111" customFormat="1" x14ac:dyDescent="0.25"/>
    <row r="461" s="111" customFormat="1" x14ac:dyDescent="0.25"/>
    <row r="462" s="111" customFormat="1" x14ac:dyDescent="0.25"/>
    <row r="463" s="111" customFormat="1" x14ac:dyDescent="0.25"/>
    <row r="464" s="111" customFormat="1" x14ac:dyDescent="0.25"/>
    <row r="465" s="111" customFormat="1" x14ac:dyDescent="0.25"/>
    <row r="466" s="111" customFormat="1" x14ac:dyDescent="0.25"/>
    <row r="467" s="111" customFormat="1" x14ac:dyDescent="0.25"/>
    <row r="468" s="111" customFormat="1" x14ac:dyDescent="0.25"/>
    <row r="469" s="111" customFormat="1" x14ac:dyDescent="0.25"/>
    <row r="470" s="111" customFormat="1" x14ac:dyDescent="0.25"/>
    <row r="471" s="111" customFormat="1" x14ac:dyDescent="0.25"/>
    <row r="472" s="111" customFormat="1" x14ac:dyDescent="0.25"/>
    <row r="473" s="111" customFormat="1" x14ac:dyDescent="0.25"/>
    <row r="474" s="111" customFormat="1" x14ac:dyDescent="0.25"/>
    <row r="475" s="111" customFormat="1" x14ac:dyDescent="0.25"/>
    <row r="476" s="111" customFormat="1" x14ac:dyDescent="0.25"/>
    <row r="477" s="111" customFormat="1" x14ac:dyDescent="0.25"/>
    <row r="478" s="111" customFormat="1" x14ac:dyDescent="0.25"/>
    <row r="479" s="111" customFormat="1" x14ac:dyDescent="0.25"/>
    <row r="480" s="111" customFormat="1" x14ac:dyDescent="0.25"/>
    <row r="481" s="111" customFormat="1" x14ac:dyDescent="0.25"/>
    <row r="482" s="111" customFormat="1" x14ac:dyDescent="0.25"/>
    <row r="483" s="111" customFormat="1" x14ac:dyDescent="0.25"/>
    <row r="484" s="111" customFormat="1" x14ac:dyDescent="0.25"/>
    <row r="485" s="111" customFormat="1" x14ac:dyDescent="0.25"/>
    <row r="486" s="111" customFormat="1" x14ac:dyDescent="0.25"/>
    <row r="487" s="111" customFormat="1" x14ac:dyDescent="0.25"/>
    <row r="488" s="111" customFormat="1" x14ac:dyDescent="0.25"/>
    <row r="489" s="111" customFormat="1" x14ac:dyDescent="0.25"/>
    <row r="490" s="111" customFormat="1" x14ac:dyDescent="0.25"/>
    <row r="491" s="111" customFormat="1" x14ac:dyDescent="0.25"/>
    <row r="492" s="111" customFormat="1" x14ac:dyDescent="0.25"/>
    <row r="493" s="111" customFormat="1" x14ac:dyDescent="0.25"/>
    <row r="494" s="111" customFormat="1" x14ac:dyDescent="0.25"/>
    <row r="495" s="111" customFormat="1" x14ac:dyDescent="0.25"/>
    <row r="496" s="111" customFormat="1" x14ac:dyDescent="0.25"/>
    <row r="497" s="111" customFormat="1" x14ac:dyDescent="0.25"/>
    <row r="498" s="111" customFormat="1" x14ac:dyDescent="0.25"/>
    <row r="499" s="111" customFormat="1" x14ac:dyDescent="0.25"/>
    <row r="500" s="111" customFormat="1" x14ac:dyDescent="0.25"/>
    <row r="501" s="111" customFormat="1" x14ac:dyDescent="0.25"/>
    <row r="502" s="111" customFormat="1" x14ac:dyDescent="0.25"/>
    <row r="503" s="111" customFormat="1" x14ac:dyDescent="0.25"/>
    <row r="504" s="111" customFormat="1" x14ac:dyDescent="0.25"/>
    <row r="505" s="111" customFormat="1" x14ac:dyDescent="0.25"/>
    <row r="506" s="111" customFormat="1" x14ac:dyDescent="0.25"/>
    <row r="507" s="111" customFormat="1" x14ac:dyDescent="0.25"/>
    <row r="508" s="111" customFormat="1" x14ac:dyDescent="0.25"/>
    <row r="509" s="111" customFormat="1" x14ac:dyDescent="0.25"/>
    <row r="510" s="111" customFormat="1" x14ac:dyDescent="0.25"/>
    <row r="511" s="111" customFormat="1" x14ac:dyDescent="0.25"/>
    <row r="512" s="111" customFormat="1" x14ac:dyDescent="0.25"/>
    <row r="513" s="111" customFormat="1" x14ac:dyDescent="0.25"/>
    <row r="514" s="111" customFormat="1" x14ac:dyDescent="0.25"/>
    <row r="515" s="111" customFormat="1" x14ac:dyDescent="0.25"/>
    <row r="516" s="111" customFormat="1" x14ac:dyDescent="0.25"/>
    <row r="517" s="111" customFormat="1" x14ac:dyDescent="0.25"/>
    <row r="518" s="111" customFormat="1" x14ac:dyDescent="0.25"/>
    <row r="519" s="111" customFormat="1" x14ac:dyDescent="0.25"/>
    <row r="520" s="111" customFormat="1" x14ac:dyDescent="0.25"/>
    <row r="521" s="111" customFormat="1" x14ac:dyDescent="0.25"/>
    <row r="522" s="111" customFormat="1" x14ac:dyDescent="0.25"/>
    <row r="523" s="111" customFormat="1" x14ac:dyDescent="0.25"/>
    <row r="524" s="111" customFormat="1" x14ac:dyDescent="0.25"/>
    <row r="525" s="111" customFormat="1" x14ac:dyDescent="0.25"/>
    <row r="526" s="111" customFormat="1" x14ac:dyDescent="0.25"/>
    <row r="527" s="111" customFormat="1" x14ac:dyDescent="0.25"/>
    <row r="528" s="111" customFormat="1" x14ac:dyDescent="0.25"/>
    <row r="529" s="111" customFormat="1" x14ac:dyDescent="0.25"/>
    <row r="530" s="111" customFormat="1" x14ac:dyDescent="0.25"/>
    <row r="531" s="111" customFormat="1" x14ac:dyDescent="0.25"/>
    <row r="532" s="111" customFormat="1" x14ac:dyDescent="0.25"/>
    <row r="533" s="111" customFormat="1" x14ac:dyDescent="0.25"/>
    <row r="534" s="111" customFormat="1" x14ac:dyDescent="0.25"/>
    <row r="535" s="111" customFormat="1" x14ac:dyDescent="0.25"/>
    <row r="536" s="111" customFormat="1" x14ac:dyDescent="0.25"/>
    <row r="537" s="111" customFormat="1" x14ac:dyDescent="0.25"/>
    <row r="538" s="111" customFormat="1" x14ac:dyDescent="0.25"/>
    <row r="539" s="111" customFormat="1" x14ac:dyDescent="0.25"/>
    <row r="540" s="111" customFormat="1" x14ac:dyDescent="0.25"/>
    <row r="541" s="111" customFormat="1" x14ac:dyDescent="0.25"/>
    <row r="542" s="111" customFormat="1" x14ac:dyDescent="0.25"/>
    <row r="543" s="111" customFormat="1" x14ac:dyDescent="0.25"/>
    <row r="544" s="111" customFormat="1" x14ac:dyDescent="0.25"/>
    <row r="545" s="111" customFormat="1" x14ac:dyDescent="0.25"/>
    <row r="546" s="111" customFormat="1" x14ac:dyDescent="0.25"/>
    <row r="547" s="111" customFormat="1" x14ac:dyDescent="0.25"/>
    <row r="548" s="111" customFormat="1" x14ac:dyDescent="0.25"/>
    <row r="549" s="111" customFormat="1" x14ac:dyDescent="0.25"/>
    <row r="550" s="111" customFormat="1" x14ac:dyDescent="0.25"/>
    <row r="551" s="111" customFormat="1" x14ac:dyDescent="0.25"/>
    <row r="552" s="111" customFormat="1" x14ac:dyDescent="0.25"/>
    <row r="553" s="111" customFormat="1" x14ac:dyDescent="0.25"/>
    <row r="554" s="111" customFormat="1" x14ac:dyDescent="0.25"/>
    <row r="555" s="111" customFormat="1" x14ac:dyDescent="0.25"/>
    <row r="556" s="111" customFormat="1" x14ac:dyDescent="0.25"/>
    <row r="557" s="111" customFormat="1" x14ac:dyDescent="0.25"/>
    <row r="558" s="111" customFormat="1" x14ac:dyDescent="0.25"/>
  </sheetData>
  <mergeCells count="16">
    <mergeCell ref="A18:M18"/>
    <mergeCell ref="A19:A20"/>
    <mergeCell ref="B19:C19"/>
    <mergeCell ref="D19:E19"/>
    <mergeCell ref="F19:G19"/>
    <mergeCell ref="H19:I19"/>
    <mergeCell ref="J19:K19"/>
    <mergeCell ref="L19:M19"/>
    <mergeCell ref="A1:M1"/>
    <mergeCell ref="A2:A3"/>
    <mergeCell ref="B2:C2"/>
    <mergeCell ref="D2:E2"/>
    <mergeCell ref="F2:G2"/>
    <mergeCell ref="H2:I2"/>
    <mergeCell ref="J2:K2"/>
    <mergeCell ref="L2:M2"/>
  </mergeCells>
  <pageMargins left="0.7" right="0.7" top="0.75" bottom="0.75" header="0.3" footer="0.3"/>
  <pageSetup paperSize="9" orientation="portrait" r:id="rId1"/>
  <headerFooter>
    <oddFooter>&amp;C&amp;1#&amp;"Calibri"&amp;10&amp;KA80000Gizlilik Seviyesi: Halka Açık (Tasnif Dışı)</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Collateral Values main</vt:lpstr>
      <vt:lpstr>PRM_VIOP_v2</vt:lpstr>
      <vt:lpstr>PRM_VIOP_GF_v2</vt:lpstr>
      <vt:lpstr>HAİRCUT</vt:lpstr>
      <vt:lpstr>GRUP-ALT GRUP LİMİT</vt:lpstr>
    </vt:vector>
  </TitlesOfParts>
  <Company>Takasbank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Selin Dindaroglu</dc:creator>
  <cp:lastModifiedBy>Bunyamin Acu</cp:lastModifiedBy>
  <dcterms:created xsi:type="dcterms:W3CDTF">2015-02-05T14:34:40Z</dcterms:created>
  <dcterms:modified xsi:type="dcterms:W3CDTF">2020-03-18T06:17:03Z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a591970-9aec-4ec5-ad7e-455307a9c600_Enabled">
    <vt:lpwstr>True</vt:lpwstr>
  </property>
  <property fmtid="{D5CDD505-2E9C-101B-9397-08002B2CF9AE}" pid="3" name="MSIP_Label_aa591970-9aec-4ec5-ad7e-455307a9c600_SiteId">
    <vt:lpwstr>a824942f-f7ed-4cbb-adda-05e1b9905b51</vt:lpwstr>
  </property>
  <property fmtid="{D5CDD505-2E9C-101B-9397-08002B2CF9AE}" pid="4" name="MSIP_Label_aa591970-9aec-4ec5-ad7e-455307a9c600_Owner">
    <vt:lpwstr>mguneri@takasdom</vt:lpwstr>
  </property>
  <property fmtid="{D5CDD505-2E9C-101B-9397-08002B2CF9AE}" pid="5" name="MSIP_Label_aa591970-9aec-4ec5-ad7e-455307a9c600_SetDate">
    <vt:lpwstr>2019-11-12T07:49:31.9718497Z</vt:lpwstr>
  </property>
  <property fmtid="{D5CDD505-2E9C-101B-9397-08002B2CF9AE}" pid="6" name="MSIP_Label_aa591970-9aec-4ec5-ad7e-455307a9c600_Name">
    <vt:lpwstr>Halka Açık (Tasnif Dışı)</vt:lpwstr>
  </property>
  <property fmtid="{D5CDD505-2E9C-101B-9397-08002B2CF9AE}" pid="7" name="MSIP_Label_aa591970-9aec-4ec5-ad7e-455307a9c600_Application">
    <vt:lpwstr>Microsoft Azure Information Protection</vt:lpwstr>
  </property>
  <property fmtid="{D5CDD505-2E9C-101B-9397-08002B2CF9AE}" pid="8" name="MSIP_Label_aa591970-9aec-4ec5-ad7e-455307a9c600_ActionId">
    <vt:lpwstr>ca7b3a1b-ef53-40d0-99f3-e50f800a24b8</vt:lpwstr>
  </property>
  <property fmtid="{D5CDD505-2E9C-101B-9397-08002B2CF9AE}" pid="9" name="MSIP_Label_aa591970-9aec-4ec5-ad7e-455307a9c600_Extended_MSFT_Method">
    <vt:lpwstr>Manual</vt:lpwstr>
  </property>
  <property fmtid="{D5CDD505-2E9C-101B-9397-08002B2CF9AE}" pid="10" name="Sensitivity">
    <vt:lpwstr>Halka Açık (Tasnif Dışı)</vt:lpwstr>
  </property>
</Properties>
</file>